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Shares\Clients\Dronamics Capital (BG206697857)\GSP\2024\Temp\FS 2024 for BEAM\"/>
    </mc:Choice>
  </mc:AlternateContent>
  <xr:revisionPtr revIDLastSave="0" documentId="13_ncr:1_{549BF0E3-D45E-40FE-BDDA-1088299B77FB}" xr6:coauthVersionLast="47" xr6:coauthVersionMax="47" xr10:uidLastSave="{00000000-0000-0000-0000-000000000000}"/>
  <bookViews>
    <workbookView xWindow="390" yWindow="390" windowWidth="37860" windowHeight="1989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3">'3-Отчет за паричния поток'!$A$1:$D$62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Area" localSheetId="7">'Справка 7'!$A$1:$F$118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B33" i="10" s="1"/>
  <c r="AA2" i="1"/>
  <c r="B38" i="7" s="1"/>
  <c r="AA1" i="1"/>
  <c r="C81" i="2" s="1"/>
  <c r="H8" i="2"/>
  <c r="A2" i="14"/>
  <c r="C15" i="14"/>
  <c r="C14" i="14"/>
  <c r="C13" i="14"/>
  <c r="C12" i="14"/>
  <c r="E9" i="14"/>
  <c r="D9" i="14" s="1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7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7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97" i="11" s="1"/>
  <c r="H1331" i="2" s="1"/>
  <c r="F86" i="11"/>
  <c r="F85" i="11"/>
  <c r="F84" i="11"/>
  <c r="F83" i="11"/>
  <c r="F82" i="11"/>
  <c r="E78" i="11"/>
  <c r="E79" i="11" s="1"/>
  <c r="H1320" i="2" s="1"/>
  <c r="C78" i="11"/>
  <c r="C79" i="11" s="1"/>
  <c r="H1300" i="2" s="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1318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61" i="11" s="1"/>
  <c r="F47" i="11"/>
  <c r="F46" i="11"/>
  <c r="E44" i="11"/>
  <c r="H1317" i="2"/>
  <c r="C44" i="11"/>
  <c r="E13" i="14"/>
  <c r="D13" i="14" s="1"/>
  <c r="H1297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 s="1"/>
  <c r="H1326" i="2" s="1"/>
  <c r="H27" i="10"/>
  <c r="H1280" i="2"/>
  <c r="G27" i="10"/>
  <c r="I27" i="10" s="1"/>
  <c r="H1294" i="2" s="1"/>
  <c r="H1266" i="2"/>
  <c r="F27" i="10"/>
  <c r="H1252" i="2"/>
  <c r="E27" i="10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 s="1"/>
  <c r="E107" i="9"/>
  <c r="H1191" i="2"/>
  <c r="D107" i="9"/>
  <c r="H1187" i="2"/>
  <c r="C107" i="9"/>
  <c r="H1183" i="2"/>
  <c r="F106" i="9"/>
  <c r="H1194" i="2"/>
  <c r="F105" i="9"/>
  <c r="F107" i="9"/>
  <c r="H1195" i="2" s="1"/>
  <c r="H1193" i="2"/>
  <c r="F104" i="9"/>
  <c r="E97" i="9"/>
  <c r="H1134" i="2" s="1"/>
  <c r="E96" i="9"/>
  <c r="E95" i="9"/>
  <c r="H1132" i="2"/>
  <c r="E94" i="9"/>
  <c r="H1131" i="2" s="1"/>
  <c r="E93" i="9"/>
  <c r="H1130" i="2" s="1"/>
  <c r="F92" i="9"/>
  <c r="F87" i="9"/>
  <c r="D92" i="9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/>
  <c r="E80" i="9"/>
  <c r="H1117" i="2"/>
  <c r="E79" i="9"/>
  <c r="H1116" i="2"/>
  <c r="E78" i="9"/>
  <c r="E77" i="9" s="1"/>
  <c r="H1114" i="2" s="1"/>
  <c r="H1115" i="2"/>
  <c r="F77" i="9"/>
  <c r="H1157" i="2"/>
  <c r="D77" i="9"/>
  <c r="H1071" i="2"/>
  <c r="C77" i="9"/>
  <c r="H1028" i="2"/>
  <c r="E76" i="9"/>
  <c r="H1113" i="2"/>
  <c r="E75" i="9"/>
  <c r="H1112" i="2"/>
  <c r="E74" i="9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E57" i="9"/>
  <c r="H1097" i="2"/>
  <c r="E56" i="9"/>
  <c r="H1096" i="2"/>
  <c r="E55" i="9"/>
  <c r="H1095" i="2"/>
  <c r="F54" i="9"/>
  <c r="H1137" i="2"/>
  <c r="D54" i="9"/>
  <c r="C54" i="9"/>
  <c r="E44" i="9"/>
  <c r="H1005" i="2" s="1"/>
  <c r="E43" i="9"/>
  <c r="H1004" i="2"/>
  <c r="E42" i="9"/>
  <c r="H1003" i="2"/>
  <c r="E41" i="9"/>
  <c r="H1002" i="2"/>
  <c r="D40" i="9"/>
  <c r="H969" i="2" s="1"/>
  <c r="C40" i="9"/>
  <c r="H937" i="2"/>
  <c r="E39" i="9"/>
  <c r="H1000" i="2"/>
  <c r="E38" i="9"/>
  <c r="H999" i="2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E26" i="9" s="1"/>
  <c r="D26" i="9"/>
  <c r="H955" i="2"/>
  <c r="C26" i="9"/>
  <c r="E23" i="9"/>
  <c r="H986" i="2" s="1"/>
  <c r="E22" i="9"/>
  <c r="E20" i="9"/>
  <c r="H984" i="2"/>
  <c r="E19" i="9"/>
  <c r="H983" i="2"/>
  <c r="D18" i="9"/>
  <c r="C18" i="9"/>
  <c r="E17" i="9"/>
  <c r="H981" i="2"/>
  <c r="E16" i="9"/>
  <c r="H980" i="2"/>
  <c r="E15" i="9"/>
  <c r="H979" i="2"/>
  <c r="E14" i="9"/>
  <c r="D13" i="9"/>
  <c r="C13" i="9"/>
  <c r="H913" i="2"/>
  <c r="E11" i="9"/>
  <c r="H976" i="2"/>
  <c r="N41" i="8"/>
  <c r="Q41" i="8" s="1"/>
  <c r="H879" i="2" s="1"/>
  <c r="H789" i="2"/>
  <c r="G41" i="8"/>
  <c r="H579" i="2"/>
  <c r="J41" i="8"/>
  <c r="H669" i="2"/>
  <c r="N39" i="8"/>
  <c r="Q39" i="8"/>
  <c r="H877" i="2" s="1"/>
  <c r="G39" i="8"/>
  <c r="H577" i="2" s="1"/>
  <c r="N38" i="8"/>
  <c r="H786" i="2" s="1"/>
  <c r="G38" i="8"/>
  <c r="N37" i="8"/>
  <c r="G37" i="8"/>
  <c r="J37" i="8"/>
  <c r="N36" i="8"/>
  <c r="Q36" i="8" s="1"/>
  <c r="H874" i="2" s="1"/>
  <c r="H784" i="2"/>
  <c r="G36" i="8"/>
  <c r="J36" i="8"/>
  <c r="H574" i="2"/>
  <c r="N35" i="8"/>
  <c r="H783" i="2"/>
  <c r="G35" i="8"/>
  <c r="P34" i="8"/>
  <c r="H842" i="2" s="1"/>
  <c r="O34" i="8"/>
  <c r="H812" i="2"/>
  <c r="M34" i="8"/>
  <c r="H752" i="2"/>
  <c r="L34" i="8"/>
  <c r="H722" i="2"/>
  <c r="K34" i="8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G32" i="8"/>
  <c r="J32" i="8" s="1"/>
  <c r="H660" i="2" s="1"/>
  <c r="N31" i="8"/>
  <c r="Q31" i="8" s="1"/>
  <c r="H869" i="2" s="1"/>
  <c r="H779" i="2"/>
  <c r="G31" i="8"/>
  <c r="H569" i="2"/>
  <c r="N30" i="8"/>
  <c r="Q30" i="8"/>
  <c r="H868" i="2" s="1"/>
  <c r="G30" i="8"/>
  <c r="P29" i="8"/>
  <c r="H837" i="2"/>
  <c r="O29" i="8"/>
  <c r="H807" i="2" s="1"/>
  <c r="M29" i="8"/>
  <c r="H747" i="2" s="1"/>
  <c r="M40" i="8"/>
  <c r="L29" i="8"/>
  <c r="H717" i="2" s="1"/>
  <c r="L40" i="8"/>
  <c r="K29" i="8"/>
  <c r="N29" i="8" s="1"/>
  <c r="Q29" i="8" s="1"/>
  <c r="H867" i="2" s="1"/>
  <c r="I29" i="8"/>
  <c r="I40" i="8"/>
  <c r="H638" i="2" s="1"/>
  <c r="H29" i="8"/>
  <c r="H597" i="2" s="1"/>
  <c r="F29" i="8"/>
  <c r="G29" i="8" s="1"/>
  <c r="H567" i="2" s="1"/>
  <c r="E29" i="8"/>
  <c r="H507" i="2"/>
  <c r="D29" i="8"/>
  <c r="D40" i="8" s="1"/>
  <c r="D42" i="8" s="1"/>
  <c r="H490" i="2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D27" i="8"/>
  <c r="N26" i="8"/>
  <c r="Q26" i="8" s="1"/>
  <c r="H865" i="2" s="1"/>
  <c r="G26" i="8"/>
  <c r="J26" i="8"/>
  <c r="H655" i="2" s="1"/>
  <c r="N25" i="8"/>
  <c r="Q25" i="8" s="1"/>
  <c r="H864" i="2" s="1"/>
  <c r="G25" i="8"/>
  <c r="J25" i="8"/>
  <c r="R25" i="8" s="1"/>
  <c r="H894" i="2" s="1"/>
  <c r="N24" i="8"/>
  <c r="G24" i="8"/>
  <c r="J24" i="8" s="1"/>
  <c r="H653" i="2" s="1"/>
  <c r="N23" i="8"/>
  <c r="Q23" i="8"/>
  <c r="H862" i="2" s="1"/>
  <c r="G23" i="8"/>
  <c r="H562" i="2" s="1"/>
  <c r="N22" i="8"/>
  <c r="Q22" i="8" s="1"/>
  <c r="G22" i="8"/>
  <c r="J22" i="8" s="1"/>
  <c r="N21" i="8"/>
  <c r="G21" i="8"/>
  <c r="N20" i="8"/>
  <c r="G20" i="8"/>
  <c r="H560" i="2" s="1"/>
  <c r="P19" i="8"/>
  <c r="H829" i="2" s="1"/>
  <c r="O19" i="8"/>
  <c r="H799" i="2" s="1"/>
  <c r="M19" i="8"/>
  <c r="L19" i="8"/>
  <c r="K19" i="8"/>
  <c r="I19" i="8"/>
  <c r="H619" i="2"/>
  <c r="H19" i="8"/>
  <c r="H589" i="2"/>
  <c r="F19" i="8"/>
  <c r="G19" i="8" s="1"/>
  <c r="H529" i="2"/>
  <c r="E19" i="8"/>
  <c r="H499" i="2"/>
  <c r="D19" i="8"/>
  <c r="H469" i="2"/>
  <c r="N18" i="8"/>
  <c r="G18" i="8"/>
  <c r="N17" i="8"/>
  <c r="H767" i="2" s="1"/>
  <c r="G17" i="8"/>
  <c r="H557" i="2" s="1"/>
  <c r="N16" i="8"/>
  <c r="G16" i="8"/>
  <c r="H556" i="2"/>
  <c r="N15" i="8"/>
  <c r="H765" i="2"/>
  <c r="Q15" i="8"/>
  <c r="H855" i="2"/>
  <c r="G15" i="8"/>
  <c r="N14" i="8"/>
  <c r="H764" i="2" s="1"/>
  <c r="G14" i="8"/>
  <c r="H554" i="2"/>
  <c r="J14" i="8"/>
  <c r="N13" i="8"/>
  <c r="G13" i="8"/>
  <c r="H553" i="2" s="1"/>
  <c r="N12" i="8"/>
  <c r="H762" i="2" s="1"/>
  <c r="G12" i="8"/>
  <c r="J12" i="8" s="1"/>
  <c r="H642" i="2" s="1"/>
  <c r="H552" i="2"/>
  <c r="N11" i="8"/>
  <c r="H761" i="2"/>
  <c r="G11" i="8"/>
  <c r="H551" i="2" s="1"/>
  <c r="J11" i="8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3" i="7" s="1"/>
  <c r="H426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 s="1"/>
  <c r="F19" i="7"/>
  <c r="H290" i="2" s="1"/>
  <c r="E19" i="7"/>
  <c r="H268" i="2" s="1"/>
  <c r="D19" i="7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H438" i="2"/>
  <c r="J13" i="7"/>
  <c r="H372" i="2" s="1"/>
  <c r="I13" i="7"/>
  <c r="H350" i="2" s="1"/>
  <c r="G13" i="7"/>
  <c r="H306" i="2"/>
  <c r="F13" i="7"/>
  <c r="H284" i="2"/>
  <c r="E13" i="7"/>
  <c r="H262" i="2"/>
  <c r="D13" i="7"/>
  <c r="D17" i="7" s="1"/>
  <c r="H244" i="2" s="1"/>
  <c r="H240" i="2"/>
  <c r="D43" i="6"/>
  <c r="C43" i="6"/>
  <c r="H211" i="2" s="1"/>
  <c r="D33" i="6"/>
  <c r="C33" i="6"/>
  <c r="H202" i="2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 s="1"/>
  <c r="C22" i="5"/>
  <c r="H137" i="2" s="1"/>
  <c r="H16" i="5"/>
  <c r="H31" i="5" s="1"/>
  <c r="G16" i="5"/>
  <c r="D92" i="4"/>
  <c r="C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/>
  <c r="H50" i="4"/>
  <c r="H56" i="4"/>
  <c r="G50" i="4"/>
  <c r="D40" i="4"/>
  <c r="C40" i="4"/>
  <c r="H27" i="2"/>
  <c r="D35" i="4"/>
  <c r="D46" i="4"/>
  <c r="C35" i="4"/>
  <c r="D33" i="4"/>
  <c r="C33" i="4"/>
  <c r="H21" i="2"/>
  <c r="H28" i="4"/>
  <c r="H34" i="4" s="1"/>
  <c r="G28" i="4"/>
  <c r="H87" i="2" s="1"/>
  <c r="D28" i="4"/>
  <c r="C28" i="4"/>
  <c r="H18" i="2"/>
  <c r="H22" i="4"/>
  <c r="H26" i="4"/>
  <c r="G22" i="4"/>
  <c r="G26" i="4"/>
  <c r="H86" i="2" s="1"/>
  <c r="D20" i="4"/>
  <c r="C20" i="4"/>
  <c r="H18" i="4"/>
  <c r="G18" i="4"/>
  <c r="E7" i="14" s="1"/>
  <c r="N27" i="8"/>
  <c r="H776" i="2" s="1"/>
  <c r="H17" i="7"/>
  <c r="H332" i="2" s="1"/>
  <c r="H758" i="2"/>
  <c r="H477" i="2"/>
  <c r="H945" i="2"/>
  <c r="H1192" i="2"/>
  <c r="H627" i="2"/>
  <c r="H709" i="2"/>
  <c r="H564" i="2"/>
  <c r="H988" i="2"/>
  <c r="H987" i="2"/>
  <c r="H1172" i="2"/>
  <c r="H1303" i="2"/>
  <c r="H771" i="2"/>
  <c r="Q21" i="8"/>
  <c r="H861" i="2" s="1"/>
  <c r="H773" i="2"/>
  <c r="Q24" i="8"/>
  <c r="H863" i="2" s="1"/>
  <c r="H775" i="2"/>
  <c r="H1086" i="2"/>
  <c r="D87" i="9"/>
  <c r="H1133" i="2"/>
  <c r="N19" i="8"/>
  <c r="H769" i="2" s="1"/>
  <c r="O40" i="8"/>
  <c r="H818" i="2"/>
  <c r="H772" i="2"/>
  <c r="H565" i="2"/>
  <c r="C13" i="7"/>
  <c r="C17" i="7" s="1"/>
  <c r="H1296" i="2"/>
  <c r="H64" i="2"/>
  <c r="H918" i="2"/>
  <c r="G17" i="7"/>
  <c r="H310" i="2" s="1"/>
  <c r="A3" i="14"/>
  <c r="C73" i="2"/>
  <c r="C74" i="2"/>
  <c r="C75" i="2"/>
  <c r="C76" i="2"/>
  <c r="C77" i="2"/>
  <c r="C78" i="2"/>
  <c r="C79" i="2"/>
  <c r="C80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I17" i="7"/>
  <c r="H354" i="2" s="1"/>
  <c r="Q19" i="8"/>
  <c r="J23" i="8"/>
  <c r="H641" i="2"/>
  <c r="R11" i="8"/>
  <c r="H881" i="2" s="1"/>
  <c r="H1081" i="2"/>
  <c r="H36" i="5"/>
  <c r="H506" i="2"/>
  <c r="H231" i="2"/>
  <c r="L26" i="7"/>
  <c r="H429" i="2"/>
  <c r="H780" i="2"/>
  <c r="Q32" i="8"/>
  <c r="H870" i="2"/>
  <c r="H1167" i="2"/>
  <c r="F98" i="9"/>
  <c r="E82" i="9"/>
  <c r="H1119" i="2" s="1"/>
  <c r="H559" i="2"/>
  <c r="J19" i="8"/>
  <c r="R19" i="8" s="1"/>
  <c r="Q27" i="8"/>
  <c r="H866" i="2" s="1"/>
  <c r="H644" i="2"/>
  <c r="H923" i="2"/>
  <c r="L42" i="8"/>
  <c r="H730" i="2" s="1"/>
  <c r="H728" i="2"/>
  <c r="H573" i="2"/>
  <c r="J35" i="8"/>
  <c r="R35" i="8" s="1"/>
  <c r="H903" i="2" s="1"/>
  <c r="D21" i="9"/>
  <c r="H950" i="2"/>
  <c r="H1098" i="2"/>
  <c r="H785" i="2"/>
  <c r="Q37" i="8"/>
  <c r="H875" i="2"/>
  <c r="E13" i="9"/>
  <c r="H977" i="2" s="1"/>
  <c r="H978" i="2"/>
  <c r="J17" i="7"/>
  <c r="H376" i="2" s="1"/>
  <c r="H766" i="2"/>
  <c r="Q16" i="8"/>
  <c r="R16" i="8" s="1"/>
  <c r="H886" i="2" s="1"/>
  <c r="H537" i="2"/>
  <c r="F40" i="8"/>
  <c r="H692" i="2"/>
  <c r="N34" i="8"/>
  <c r="K40" i="8"/>
  <c r="N40" i="8" s="1"/>
  <c r="K42" i="8"/>
  <c r="H700" i="2"/>
  <c r="H1051" i="2"/>
  <c r="D68" i="9"/>
  <c r="H1065" i="2" s="1"/>
  <c r="E73" i="9"/>
  <c r="H1110" i="2"/>
  <c r="H1111" i="2"/>
  <c r="H1329" i="2"/>
  <c r="H228" i="2"/>
  <c r="R24" i="8"/>
  <c r="H893" i="2"/>
  <c r="K17" i="7"/>
  <c r="H398" i="2" s="1"/>
  <c r="R32" i="8"/>
  <c r="H900" i="2" s="1"/>
  <c r="H69" i="2"/>
  <c r="H555" i="2"/>
  <c r="J15" i="8"/>
  <c r="H679" i="2"/>
  <c r="E18" i="9"/>
  <c r="H982" i="2"/>
  <c r="E92" i="9"/>
  <c r="H1129" i="2" s="1"/>
  <c r="E12" i="14"/>
  <c r="D12" i="14" s="1"/>
  <c r="H1319" i="2"/>
  <c r="H778" i="2"/>
  <c r="Q18" i="8"/>
  <c r="H858" i="2"/>
  <c r="H768" i="2"/>
  <c r="H739" i="2"/>
  <c r="M42" i="8"/>
  <c r="H760" i="2" s="1"/>
  <c r="G31" i="5"/>
  <c r="H170" i="2" s="1"/>
  <c r="C21" i="9"/>
  <c r="H921" i="2"/>
  <c r="H488" i="2"/>
  <c r="O42" i="8"/>
  <c r="H820" i="2"/>
  <c r="J20" i="8"/>
  <c r="L14" i="7"/>
  <c r="H417" i="2"/>
  <c r="H334" i="2"/>
  <c r="Q35" i="8"/>
  <c r="H873" i="2" s="1"/>
  <c r="C87" i="9"/>
  <c r="H1038" i="2" s="1"/>
  <c r="H476" i="2"/>
  <c r="E17" i="7"/>
  <c r="E149" i="11"/>
  <c r="H1325" i="2" s="1"/>
  <c r="I42" i="8"/>
  <c r="H640" i="2"/>
  <c r="R41" i="8"/>
  <c r="H909" i="2" s="1"/>
  <c r="Q11" i="8"/>
  <c r="H851" i="2" s="1"/>
  <c r="Q17" i="8"/>
  <c r="H542" i="2"/>
  <c r="H665" i="2"/>
  <c r="H787" i="2"/>
  <c r="F17" i="7"/>
  <c r="H563" i="2"/>
  <c r="H11" i="2"/>
  <c r="J13" i="8"/>
  <c r="J16" i="8"/>
  <c r="H570" i="2"/>
  <c r="Q33" i="8"/>
  <c r="H871" i="2" s="1"/>
  <c r="H1008" i="2"/>
  <c r="E54" i="9"/>
  <c r="H1094" i="2"/>
  <c r="H1298" i="2"/>
  <c r="E14" i="14"/>
  <c r="D14" i="14"/>
  <c r="P40" i="8"/>
  <c r="H848" i="2" s="1"/>
  <c r="J31" i="8"/>
  <c r="R31" i="8" s="1"/>
  <c r="H899" i="2" s="1"/>
  <c r="H1328" i="2"/>
  <c r="H687" i="2"/>
  <c r="H288" i="2"/>
  <c r="H643" i="2"/>
  <c r="Q34" i="8"/>
  <c r="H782" i="2"/>
  <c r="H859" i="2"/>
  <c r="H266" i="2"/>
  <c r="E31" i="7"/>
  <c r="E34" i="7" s="1"/>
  <c r="H283" i="2" s="1"/>
  <c r="E21" i="9"/>
  <c r="H985" i="2"/>
  <c r="K31" i="7"/>
  <c r="K34" i="7" s="1"/>
  <c r="H415" i="2" s="1"/>
  <c r="H1178" i="2"/>
  <c r="P42" i="8"/>
  <c r="H850" i="2"/>
  <c r="R15" i="8"/>
  <c r="H885" i="2"/>
  <c r="H645" i="2"/>
  <c r="H857" i="2"/>
  <c r="H650" i="2"/>
  <c r="H548" i="2"/>
  <c r="F42" i="8"/>
  <c r="H550" i="2" s="1"/>
  <c r="H659" i="2"/>
  <c r="H953" i="2"/>
  <c r="R23" i="8"/>
  <c r="H892" i="2" s="1"/>
  <c r="H652" i="2"/>
  <c r="J29" i="8"/>
  <c r="H646" i="2"/>
  <c r="H698" i="2"/>
  <c r="H657" i="2"/>
  <c r="H872" i="2"/>
  <c r="H412" i="2"/>
  <c r="B31" i="10" l="1"/>
  <c r="B151" i="11"/>
  <c r="C45" i="8"/>
  <c r="G34" i="4"/>
  <c r="H93" i="2" s="1"/>
  <c r="E87" i="9"/>
  <c r="H1124" i="2" s="1"/>
  <c r="C98" i="9"/>
  <c r="H1049" i="2" s="1"/>
  <c r="E40" i="9"/>
  <c r="H1001" i="2" s="1"/>
  <c r="D45" i="9"/>
  <c r="H974" i="2" s="1"/>
  <c r="E35" i="9"/>
  <c r="L18" i="7"/>
  <c r="H421" i="2" s="1"/>
  <c r="H79" i="2"/>
  <c r="C31" i="5"/>
  <c r="J31" i="7"/>
  <c r="H390" i="2" s="1"/>
  <c r="H1244" i="2"/>
  <c r="D44" i="6"/>
  <c r="D46" i="6" s="1"/>
  <c r="I31" i="7"/>
  <c r="L13" i="7"/>
  <c r="H416" i="2" s="1"/>
  <c r="L17" i="7"/>
  <c r="H420" i="2" s="1"/>
  <c r="H222" i="2"/>
  <c r="C31" i="7"/>
  <c r="H236" i="2" s="1"/>
  <c r="H218" i="2"/>
  <c r="D94" i="4"/>
  <c r="B111" i="9"/>
  <c r="B50" i="5"/>
  <c r="B54" i="6"/>
  <c r="B98" i="4"/>
  <c r="C83" i="2"/>
  <c r="C82" i="2"/>
  <c r="B153" i="11"/>
  <c r="C47" i="8"/>
  <c r="B52" i="5"/>
  <c r="B100" i="4"/>
  <c r="B40" i="7"/>
  <c r="H889" i="2"/>
  <c r="Q40" i="8"/>
  <c r="H878" i="2" s="1"/>
  <c r="H788" i="2"/>
  <c r="N42" i="8"/>
  <c r="H790" i="2" s="1"/>
  <c r="H33" i="5"/>
  <c r="D33" i="5"/>
  <c r="D36" i="5"/>
  <c r="D3" i="12"/>
  <c r="H161" i="2"/>
  <c r="H246" i="2"/>
  <c r="D31" i="7"/>
  <c r="R36" i="8"/>
  <c r="H904" i="2" s="1"/>
  <c r="H664" i="2"/>
  <c r="C68" i="9"/>
  <c r="C99" i="9" s="1"/>
  <c r="H1050" i="2" s="1"/>
  <c r="H31" i="7"/>
  <c r="H856" i="2"/>
  <c r="F99" i="9"/>
  <c r="H1179" i="2" s="1"/>
  <c r="H37" i="4"/>
  <c r="H95" i="4" s="1"/>
  <c r="H770" i="2"/>
  <c r="Q20" i="8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H663" i="2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H280" i="2"/>
  <c r="G36" i="5"/>
  <c r="F31" i="7"/>
  <c r="Q38" i="8"/>
  <c r="H876" i="2" s="1"/>
  <c r="R20" i="8"/>
  <c r="H890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H57" i="2"/>
  <c r="H649" i="2"/>
  <c r="R29" i="8"/>
  <c r="H897" i="2" s="1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C44" i="6"/>
  <c r="C46" i="6" s="1"/>
  <c r="Q14" i="8"/>
  <c r="L31" i="7" l="1"/>
  <c r="H434" i="2" s="1"/>
  <c r="G37" i="4"/>
  <c r="E98" i="9"/>
  <c r="H1135" i="2" s="1"/>
  <c r="D46" i="9"/>
  <c r="H975" i="2" s="1"/>
  <c r="H996" i="2"/>
  <c r="E45" i="9"/>
  <c r="J34" i="7"/>
  <c r="H393" i="2" s="1"/>
  <c r="H94" i="2"/>
  <c r="C7" i="14"/>
  <c r="D7" i="14" s="1"/>
  <c r="H143" i="2"/>
  <c r="C36" i="5"/>
  <c r="H147" i="2" s="1"/>
  <c r="G33" i="5"/>
  <c r="H171" i="2" s="1"/>
  <c r="C33" i="5"/>
  <c r="H144" i="2" s="1"/>
  <c r="H368" i="2"/>
  <c r="I34" i="7"/>
  <c r="H371" i="2" s="1"/>
  <c r="C34" i="7"/>
  <c r="D95" i="4"/>
  <c r="D42" i="5"/>
  <c r="H37" i="5"/>
  <c r="H42" i="5" s="1"/>
  <c r="D99" i="9"/>
  <c r="H1093" i="2" s="1"/>
  <c r="H1092" i="2"/>
  <c r="M31" i="7"/>
  <c r="H662" i="2"/>
  <c r="R34" i="8"/>
  <c r="H902" i="2" s="1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H566" i="2"/>
  <c r="G42" i="8"/>
  <c r="H580" i="2" s="1"/>
  <c r="J27" i="8"/>
  <c r="H648" i="2"/>
  <c r="R18" i="8"/>
  <c r="H888" i="2" s="1"/>
  <c r="F149" i="11"/>
  <c r="H1335" i="2" s="1"/>
  <c r="H1334" i="2"/>
  <c r="H854" i="2"/>
  <c r="R14" i="8"/>
  <c r="H884" i="2" s="1"/>
  <c r="H174" i="2"/>
  <c r="H942" i="2"/>
  <c r="C46" i="9"/>
  <c r="H943" i="2" s="1"/>
  <c r="H1327" i="2"/>
  <c r="F79" i="11"/>
  <c r="H1330" i="2" s="1"/>
  <c r="H346" i="2"/>
  <c r="H34" i="7"/>
  <c r="H349" i="2" s="1"/>
  <c r="H518" i="2"/>
  <c r="G40" i="8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F34" i="7"/>
  <c r="H305" i="2" s="1"/>
  <c r="H71" i="2"/>
  <c r="C95" i="4"/>
  <c r="H107" i="2"/>
  <c r="D18" i="12"/>
  <c r="H647" i="2"/>
  <c r="R17" i="8"/>
  <c r="H887" i="2" s="1"/>
  <c r="H667" i="2"/>
  <c r="R39" i="8"/>
  <c r="H907" i="2" s="1"/>
  <c r="H853" i="2"/>
  <c r="R13" i="8"/>
  <c r="H883" i="2" s="1"/>
  <c r="H860" i="2"/>
  <c r="Q42" i="8"/>
  <c r="H880" i="2" s="1"/>
  <c r="H239" i="2"/>
  <c r="D37" i="5"/>
  <c r="C11" i="14" l="1"/>
  <c r="D4" i="12"/>
  <c r="E46" i="9"/>
  <c r="H1007" i="2" s="1"/>
  <c r="H1006" i="2"/>
  <c r="D5" i="12"/>
  <c r="D19" i="12" s="1"/>
  <c r="D10" i="12"/>
  <c r="C37" i="5"/>
  <c r="D21" i="12" s="1"/>
  <c r="D8" i="12"/>
  <c r="C42" i="5"/>
  <c r="H153" i="2" s="1"/>
  <c r="G37" i="5"/>
  <c r="H175" i="2" s="1"/>
  <c r="L34" i="7"/>
  <c r="E11" i="14" s="1"/>
  <c r="D11" i="14" s="1"/>
  <c r="E6" i="14"/>
  <c r="H125" i="2"/>
  <c r="H214" i="2"/>
  <c r="E10" i="14"/>
  <c r="D10" i="14" s="1"/>
  <c r="H891" i="2"/>
  <c r="H44" i="5"/>
  <c r="H578" i="2"/>
  <c r="J40" i="8"/>
  <c r="M34" i="7"/>
  <c r="H459" i="2" s="1"/>
  <c r="H456" i="2"/>
  <c r="D16" i="12"/>
  <c r="C6" i="14"/>
  <c r="H72" i="2"/>
  <c r="D6" i="12"/>
  <c r="D20" i="12" s="1"/>
  <c r="H124" i="2"/>
  <c r="D13" i="12"/>
  <c r="D12" i="12"/>
  <c r="D11" i="12"/>
  <c r="H45" i="5"/>
  <c r="D44" i="5"/>
  <c r="G42" i="5"/>
  <c r="H656" i="2"/>
  <c r="R27" i="8"/>
  <c r="H896" i="2" s="1"/>
  <c r="H1108" i="2"/>
  <c r="E99" i="9"/>
  <c r="H1136" i="2" s="1"/>
  <c r="J42" i="8"/>
  <c r="H670" i="2" s="1"/>
  <c r="D45" i="5"/>
  <c r="D6" i="14" l="1"/>
  <c r="C45" i="5"/>
  <c r="H156" i="2" s="1"/>
  <c r="H148" i="2"/>
  <c r="H437" i="2"/>
  <c r="G45" i="5"/>
  <c r="H179" i="2" s="1"/>
  <c r="H176" i="2"/>
  <c r="C44" i="5"/>
  <c r="D23" i="12"/>
  <c r="D22" i="12"/>
  <c r="D24" i="12"/>
  <c r="G44" i="5"/>
  <c r="H178" i="2" s="1"/>
  <c r="H668" i="2"/>
  <c r="R40" i="8"/>
  <c r="H908" i="2" s="1"/>
  <c r="R42" i="8" l="1"/>
  <c r="H910" i="2" s="1"/>
  <c r="H155" i="2"/>
  <c r="E8" i="14"/>
  <c r="D8" i="14" s="1"/>
</calcChain>
</file>

<file path=xl/sharedStrings.xml><?xml version="1.0" encoding="utf-8"?>
<sst xmlns="http://schemas.openxmlformats.org/spreadsheetml/2006/main" count="4290" uniqueCount="994">
  <si>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</si>
  <si>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</si>
  <si>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</si>
  <si>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</si>
  <si>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</si>
  <si>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</si>
  <si>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</si>
  <si>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</si>
  <si>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</si>
  <si>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</si>
  <si>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</si>
  <si>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</si>
  <si>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</si>
  <si>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</si>
  <si>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</si>
  <si>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</si>
  <si>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</si>
  <si>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</si>
  <si>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</si>
  <si>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</si>
  <si>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</si>
  <si>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</si>
  <si>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</si>
  <si>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</si>
  <si>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</si>
  <si>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</si>
  <si>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</si>
  <si>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</si>
  <si>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</si>
  <si>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</si>
  <si>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</si>
  <si>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</si>
  <si>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</si>
  <si>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</si>
  <si>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</si>
  <si>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</si>
  <si>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</si>
  <si>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</si>
  <si>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</si>
  <si>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</si>
  <si>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</si>
  <si>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</si>
  <si>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</si>
  <si>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</si>
  <si>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</si>
  <si>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</si>
  <si>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</si>
  <si>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</si>
  <si>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</si>
  <si>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</si>
  <si>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</si>
  <si>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</si>
  <si>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</si>
  <si>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</si>
  <si>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</si>
  <si>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</si>
  <si>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</si>
  <si>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</si>
  <si>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</si>
  <si>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</si>
  <si>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</si>
  <si>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</si>
  <si>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</si>
  <si>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</si>
  <si>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</si>
  <si>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</si>
  <si>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</si>
  <si>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</si>
  <si>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</si>
  <si>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</si>
  <si>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</si>
  <si>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</si>
  <si>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</si>
  <si>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</si>
  <si>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</si>
  <si>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</si>
  <si>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</si>
  <si>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</si>
  <si>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</si>
  <si>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</si>
  <si>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</si>
  <si>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</si>
  <si>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</si>
  <si>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</si>
  <si>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</si>
  <si>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</si>
  <si>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</si>
  <si>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</si>
  <si>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</si>
  <si>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</si>
  <si>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</si>
  <si>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</si>
  <si>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</si>
  <si>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</si>
  <si>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</si>
  <si>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</si>
  <si>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</si>
  <si>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</si>
  <si>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</si>
  <si>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</si>
  <si>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</si>
  <si>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</si>
  <si>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</si>
  <si>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</si>
  <si>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</si>
  <si>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</si>
  <si>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</si>
  <si>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</si>
  <si>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</si>
  <si>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</si>
  <si>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</si>
  <si>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</si>
  <si>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</si>
  <si>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</si>
  <si>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</si>
  <si>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</si>
  <si>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</si>
  <si>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</si>
  <si>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</si>
  <si>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</si>
  <si>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</si>
  <si>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</si>
  <si>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</si>
  <si>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</si>
  <si>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</si>
  <si>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</si>
  <si>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</si>
  <si>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</si>
  <si>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</si>
  <si>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</si>
  <si>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</si>
  <si>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</si>
  <si>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</si>
  <si>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</si>
  <si>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</si>
  <si>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</si>
  <si>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</si>
  <si>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</si>
  <si>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</si>
  <si>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</si>
  <si>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</si>
  <si>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</si>
  <si>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</si>
  <si>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</si>
  <si>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</si>
  <si>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</si>
  <si>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</si>
  <si>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</si>
  <si>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</si>
  <si>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</si>
  <si>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</si>
  <si>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</si>
  <si>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</si>
  <si>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</si>
  <si>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</si>
  <si>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</si>
  <si>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</si>
  <si>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</si>
  <si>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</si>
  <si>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</si>
  <si>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</si>
  <si>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</si>
  <si>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</si>
  <si>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</si>
  <si>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</si>
  <si>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</si>
  <si>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</si>
  <si>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</si>
  <si>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</si>
  <si>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</si>
  <si>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</si>
  <si>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</si>
  <si>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</si>
  <si>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</si>
  <si>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</si>
  <si>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</si>
  <si>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</si>
  <si>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</si>
  <si>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</si>
  <si>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</si>
  <si>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</si>
  <si>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</si>
  <si>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</si>
  <si>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</si>
  <si>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</si>
  <si>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</si>
  <si>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</si>
  <si>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</si>
  <si>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</si>
  <si>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</si>
  <si>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</si>
  <si>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</si>
  <si>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</si>
  <si>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</si>
  <si>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</si>
  <si>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</si>
  <si>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</si>
  <si>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</si>
  <si>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</si>
  <si>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</si>
  <si>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</si>
  <si>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</si>
  <si>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</si>
  <si>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</si>
  <si>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</si>
  <si>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</si>
  <si>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</si>
  <si>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</si>
  <si>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</si>
  <si>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</si>
  <si>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</si>
  <si>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</si>
  <si>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</si>
  <si>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</si>
  <si>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</si>
  <si>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</si>
  <si>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</si>
  <si>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</si>
  <si>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</si>
  <si>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</si>
  <si>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</si>
  <si>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</si>
  <si>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</si>
  <si>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</si>
  <si>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</si>
  <si>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</si>
  <si>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</si>
  <si>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</si>
  <si>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</si>
  <si>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</si>
  <si>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</si>
  <si>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</si>
  <si>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</si>
  <si>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</si>
  <si>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</si>
  <si>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</si>
  <si>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</si>
  <si>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</si>
  <si>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</si>
  <si>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</si>
  <si>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</si>
  <si>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</si>
  <si>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</si>
  <si>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</si>
  <si>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</si>
  <si>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</si>
  <si>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</si>
  <si>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</si>
  <si>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</si>
  <si>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</si>
  <si>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</si>
  <si>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</si>
  <si>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</si>
  <si>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</si>
  <si>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</si>
  <si>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</si>
  <si>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</si>
  <si>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</si>
  <si>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</si>
  <si>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</si>
  <si>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</si>
  <si>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</si>
  <si>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</si>
  <si>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</si>
  <si>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</si>
  <si>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</si>
  <si>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</si>
  <si>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</si>
  <si>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</si>
  <si>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</si>
  <si>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</si>
  <si>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</si>
  <si>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</si>
  <si>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</si>
  <si>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</si>
  <si>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</si>
  <si>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</si>
  <si>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</si>
  <si>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</si>
  <si>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</si>
  <si>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</si>
  <si>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</si>
  <si>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</si>
  <si>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</si>
  <si>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</si>
  <si>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</si>
  <si>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</si>
  <si>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</si>
  <si>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</si>
  <si>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</si>
  <si>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</si>
  <si>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</si>
  <si>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</si>
  <si>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</si>
  <si>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</si>
  <si>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</si>
  <si>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</si>
  <si>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</si>
  <si>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</si>
  <si>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</si>
  <si>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</si>
  <si>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</si>
  <si>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</si>
  <si>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</si>
  <si>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</si>
  <si>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</si>
  <si>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</si>
  <si>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</si>
  <si>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</si>
  <si>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</si>
  <si>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</si>
  <si>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</si>
  <si>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</si>
  <si>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</si>
  <si>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</si>
  <si>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</si>
  <si>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</si>
  <si>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</si>
  <si>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</si>
  <si>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</si>
  <si>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</si>
  <si>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</si>
  <si>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</si>
  <si>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</si>
  <si>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</si>
  <si>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</si>
  <si>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</si>
  <si>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</si>
  <si>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</si>
  <si>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</si>
  <si>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</si>
  <si>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</si>
  <si>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</si>
  <si>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</si>
  <si>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</si>
  <si>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</si>
  <si>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</si>
  <si>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</si>
  <si>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</si>
  <si>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</si>
  <si>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</si>
  <si>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</si>
  <si>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</si>
  <si>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</si>
  <si>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</si>
  <si>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</si>
  <si>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</si>
  <si>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</si>
  <si>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</si>
  <si>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</si>
  <si>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</si>
  <si>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</si>
  <si>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</si>
  <si>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</si>
  <si>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</si>
  <si>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</si>
  <si>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</si>
  <si>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</si>
  <si>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</si>
  <si>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</si>
  <si>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</si>
  <si>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</si>
  <si>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</si>
  <si>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</si>
  <si>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</si>
  <si>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</si>
  <si>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</si>
  <si>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</si>
  <si>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</si>
  <si>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</si>
  <si>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</si>
  <si>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</si>
  <si>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</si>
  <si>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</si>
  <si>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</si>
  <si>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</si>
  <si>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</si>
  <si>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</si>
  <si>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</si>
  <si>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</si>
  <si>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</si>
  <si>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</si>
  <si>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</si>
  <si>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</si>
  <si>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</si>
  <si>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</si>
  <si>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</si>
  <si>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</si>
  <si>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</si>
  <si>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</si>
  <si>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</si>
  <si>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</si>
  <si>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</si>
  <si>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</si>
  <si>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</si>
  <si>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</si>
  <si>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</si>
  <si>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</si>
  <si>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</si>
  <si>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</si>
  <si>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</si>
  <si>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</si>
  <si>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</si>
  <si>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</si>
  <si>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</si>
  <si>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</si>
  <si>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</si>
  <si>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</si>
  <si>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</si>
  <si>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</si>
  <si>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</si>
  <si>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</si>
  <si>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</si>
  <si>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</si>
  <si>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</si>
  <si>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</si>
  <si>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</si>
  <si>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</si>
  <si>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</si>
  <si>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</si>
  <si>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</si>
  <si>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</si>
  <si>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</si>
  <si>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</si>
  <si>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</si>
  <si>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</si>
  <si>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</si>
  <si>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</si>
  <si>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</si>
  <si>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</si>
  <si>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</si>
  <si>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</si>
  <si>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</si>
  <si>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</si>
  <si>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</si>
  <si>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</si>
  <si>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</si>
  <si>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</si>
  <si>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</si>
  <si>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</si>
  <si>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</si>
  <si>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</si>
  <si>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</si>
  <si>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</si>
  <si>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</si>
  <si>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</si>
  <si>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</si>
  <si>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</si>
  <si>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</si>
  <si>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</si>
  <si>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</si>
  <si>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</si>
  <si>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</si>
  <si>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</si>
  <si>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</si>
  <si>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</si>
  <si>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</si>
  <si>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</si>
  <si>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</si>
  <si>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</si>
  <si>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</si>
  <si>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</si>
  <si>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</si>
  <si>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</si>
  <si>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</si>
  <si>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</si>
  <si>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</si>
  <si>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</si>
  <si>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</si>
  <si>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</si>
  <si>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</si>
  <si>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</si>
  <si>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</si>
  <si>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</si>
  <si>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</si>
  <si>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</si>
  <si>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</si>
  <si>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</si>
  <si>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</si>
  <si>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</si>
  <si>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</si>
  <si>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</si>
  <si>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</si>
  <si>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</si>
  <si>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</si>
  <si>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</si>
  <si>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</si>
  <si>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</si>
  <si>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</si>
  <si>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</si>
  <si>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</si>
  <si>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</si>
  <si>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</si>
  <si>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</si>
  <si>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</si>
  <si>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</si>
  <si>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</si>
  <si>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</si>
  <si>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</si>
  <si>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</si>
  <si>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</si>
  <si>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</si>
  <si>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</si>
  <si>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</si>
  <si>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</si>
  <si>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</si>
  <si>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</si>
  <si>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</si>
  <si>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</si>
  <si>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</si>
  <si>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</si>
  <si>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</si>
  <si>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</si>
  <si>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</si>
  <si>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</si>
  <si>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</si>
  <si>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</si>
  <si>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</si>
  <si>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</si>
  <si>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</si>
  <si>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</si>
  <si>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</si>
  <si>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</si>
  <si>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</si>
  <si>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</si>
  <si>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</si>
  <si>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</si>
  <si>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</si>
  <si>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</si>
  <si>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</si>
  <si>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</si>
  <si>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</si>
  <si>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</si>
  <si>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</si>
  <si>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</si>
  <si>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</si>
  <si>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</si>
  <si>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</si>
  <si>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</si>
  <si>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</si>
  <si>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</si>
  <si>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</si>
  <si>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</si>
  <si>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</si>
  <si>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</si>
  <si>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</si>
  <si>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</si>
  <si>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</si>
  <si>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</si>
  <si>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</si>
  <si>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</si>
  <si>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</si>
  <si>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</si>
  <si>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</si>
  <si>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</si>
  <si>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</si>
  <si>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</si>
  <si>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</si>
  <si>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</si>
  <si>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</si>
  <si>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</si>
  <si>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</si>
  <si>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</si>
  <si>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</si>
  <si>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</si>
  <si>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</si>
  <si>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</si>
  <si>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</si>
  <si>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</si>
  <si>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</si>
  <si>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</si>
  <si>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</si>
  <si>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</si>
  <si>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</si>
  <si>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</si>
  <si>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</si>
  <si>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</si>
  <si>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</si>
  <si>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</si>
  <si>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</si>
  <si>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</si>
  <si>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</si>
  <si>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</si>
  <si>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</si>
  <si>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</si>
  <si>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</si>
  <si>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</si>
  <si>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</si>
  <si>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</si>
  <si>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</si>
  <si>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</si>
  <si>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</si>
  <si>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</si>
  <si>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</si>
  <si>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</si>
  <si>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</si>
  <si>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</si>
  <si>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</si>
  <si>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</si>
  <si>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</si>
  <si>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</si>
  <si>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</si>
  <si>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</si>
  <si>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</si>
  <si>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</si>
  <si>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</si>
  <si>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</si>
  <si>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</si>
  <si>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</si>
  <si>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</si>
  <si>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</si>
  <si>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</si>
  <si>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</si>
  <si>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</si>
  <si>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</si>
  <si>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</si>
  <si>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</si>
  <si>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</si>
  <si>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</si>
  <si>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</si>
  <si>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</si>
  <si>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</si>
  <si>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</si>
  <si>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</si>
  <si>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</si>
  <si>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</si>
  <si>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</si>
  <si>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</si>
  <si>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</si>
  <si>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</si>
  <si>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</si>
  <si>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</si>
  <si>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</si>
  <si>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</si>
  <si>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</si>
  <si>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</si>
  <si>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</si>
  <si>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</si>
  <si>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</si>
  <si>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</si>
  <si>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</si>
  <si>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</si>
  <si>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</si>
  <si>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</si>
  <si>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</si>
  <si>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</si>
  <si>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</si>
  <si>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</si>
  <si>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</si>
  <si>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</si>
  <si>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</si>
  <si>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</si>
  <si>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</si>
  <si>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</si>
  <si>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</si>
  <si>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</si>
  <si>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</si>
  <si>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</si>
  <si>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</si>
  <si>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</si>
  <si>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</si>
  <si>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</si>
  <si>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</si>
  <si>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</si>
  <si>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</si>
  <si>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</si>
  <si>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</si>
  <si>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</si>
  <si>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</si>
  <si>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</si>
  <si>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</si>
  <si>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</si>
  <si>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</si>
  <si>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</si>
  <si>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</si>
  <si>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</si>
  <si>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</si>
  <si>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</si>
  <si>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</si>
  <si>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</si>
  <si>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</si>
  <si>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</si>
  <si>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</si>
  <si>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</si>
  <si>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</si>
  <si>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</si>
  <si>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</si>
  <si>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</si>
  <si>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</si>
  <si>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</si>
  <si>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</si>
  <si>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</si>
  <si>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</si>
  <si>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</si>
  <si>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</si>
  <si>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</si>
  <si>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</si>
  <si>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</si>
  <si>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</si>
  <si>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</si>
  <si>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</si>
  <si>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</si>
  <si>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</si>
  <si>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</si>
  <si>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</si>
  <si>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</si>
  <si>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</si>
  <si>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</si>
  <si>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</si>
  <si>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</si>
  <si>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</si>
  <si>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</si>
  <si>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</si>
  <si>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</si>
  <si>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</si>
  <si>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</si>
  <si>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</si>
  <si>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</si>
  <si>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</si>
  <si>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</si>
  <si>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</si>
  <si>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</si>
  <si>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</si>
  <si>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</si>
  <si>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</si>
  <si>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</si>
  <si>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</si>
  <si>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</si>
  <si>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</si>
  <si>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</si>
  <si>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</si>
  <si>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</si>
  <si>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</si>
  <si>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</si>
  <si>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</si>
  <si>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</si>
  <si>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</si>
  <si>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</si>
  <si>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</si>
  <si>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</si>
  <si>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</si>
  <si>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</si>
  <si>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</si>
  <si>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</si>
  <si>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</si>
  <si>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</si>
  <si>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</si>
  <si>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</si>
  <si>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</si>
  <si>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</si>
  <si>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</si>
  <si>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</si>
  <si>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</si>
  <si>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</si>
  <si>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</si>
  <si>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</si>
  <si>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</si>
  <si>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</si>
  <si>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</si>
  <si>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</si>
  <si>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</si>
  <si>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</si>
  <si>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</si>
  <si>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</si>
  <si>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</si>
  <si>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</si>
  <si>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</si>
  <si>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</si>
  <si>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</si>
  <si>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</si>
  <si>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</si>
  <si>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</si>
  <si>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</si>
  <si>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</si>
  <si>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</si>
  <si>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</si>
  <si>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</si>
  <si>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</si>
  <si>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</si>
  <si>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</si>
  <si>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</si>
  <si>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</si>
  <si>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</si>
  <si>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</si>
  <si>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</si>
  <si>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</si>
  <si>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</si>
  <si>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</si>
  <si>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</si>
  <si>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</si>
  <si>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</si>
  <si>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</si>
  <si>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</si>
  <si>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</si>
  <si>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</si>
  <si>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</si>
  <si>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</si>
  <si>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</si>
  <si>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</si>
  <si>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</si>
  <si>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</si>
  <si>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</si>
  <si>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</si>
  <si>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</si>
  <si>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</si>
  <si>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</si>
  <si>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</si>
  <si>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</si>
  <si>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</si>
  <si>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</si>
  <si>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</si>
  <si>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</si>
  <si>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</si>
  <si>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</si>
  <si>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</si>
  <si>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</si>
  <si>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</si>
  <si>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</si>
  <si>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</si>
  <si>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</si>
  <si>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</si>
  <si>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</si>
  <si>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</si>
  <si>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</si>
  <si>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</si>
  <si>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</si>
  <si>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</si>
  <si>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</si>
  <si>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</si>
  <si>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</si>
  <si>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</si>
  <si>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</si>
  <si>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</si>
  <si>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</si>
  <si>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</si>
  <si>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</si>
  <si>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</si>
  <si>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</si>
  <si>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</si>
  <si>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</si>
  <si>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</si>
  <si>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</si>
  <si>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</si>
  <si>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</si>
  <si>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</si>
  <si>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</si>
  <si>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</si>
  <si>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</si>
  <si>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</si>
  <si>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</si>
  <si>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</si>
  <si>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</si>
  <si>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</si>
  <si>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</si>
  <si>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</si>
  <si>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</si>
  <si>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</si>
  <si>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</si>
  <si>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</si>
  <si>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</si>
  <si>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</si>
  <si>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</si>
  <si>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</si>
  <si>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</si>
  <si>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</si>
  <si>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</si>
  <si>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</si>
  <si>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</si>
  <si>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</si>
  <si>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</si>
  <si>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</si>
  <si>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</si>
  <si>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</si>
  <si>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</si>
  <si>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</si>
  <si>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</si>
  <si>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</si>
  <si>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</si>
  <si>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</si>
  <si>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</si>
  <si>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</si>
  <si>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</si>
  <si>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</si>
  <si>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</si>
  <si>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</si>
  <si>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</si>
  <si>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</si>
  <si>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</si>
  <si>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</si>
  <si>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</si>
  <si>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</si>
  <si>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</si>
  <si>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</si>
  <si>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</si>
  <si>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</si>
  <si>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</si>
  <si>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</si>
  <si>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</si>
  <si>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</si>
  <si>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</si>
  <si>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</si>
  <si>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</si>
  <si>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</si>
  <si>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</si>
  <si>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</si>
  <si>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</si>
  <si>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</si>
  <si>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</si>
  <si>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</si>
  <si>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</si>
  <si>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</si>
  <si>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</si>
  <si>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</si>
  <si>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</si>
  <si>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</si>
  <si>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</si>
  <si>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</si>
  <si>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</si>
  <si>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</si>
  <si>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</si>
  <si>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</si>
  <si>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</si>
  <si>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</si>
  <si>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</si>
  <si>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</si>
  <si>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</si>
  <si>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</si>
  <si>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</si>
  <si>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</si>
  <si>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</si>
  <si>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</si>
  <si>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</si>
  <si>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</si>
  <si>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</si>
  <si>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</si>
  <si>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</si>
  <si>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</si>
  <si>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</si>
  <si>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</si>
  <si>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</si>
  <si>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</si>
  <si>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</si>
  <si>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</si>
  <si>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</si>
  <si>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</si>
  <si>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</si>
  <si>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</si>
  <si>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</si>
  <si>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</si>
  <si>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</si>
  <si>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</si>
  <si>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</si>
  <si>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</si>
  <si>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</si>
  <si>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</si>
  <si>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</si>
  <si>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</si>
  <si>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</si>
  <si>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</si>
  <si>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</si>
  <si>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</si>
  <si>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</si>
  <si>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</si>
  <si>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</si>
  <si>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</si>
  <si>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</si>
  <si>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</si>
  <si>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</si>
  <si>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</si>
  <si>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</si>
  <si>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</si>
  <si>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</si>
  <si>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</si>
  <si>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</si>
  <si>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</si>
  <si>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</si>
  <si>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</si>
  <si>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</si>
  <si>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</si>
  <si>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</si>
  <si>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</si>
  <si>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</si>
  <si>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</si>
  <si>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</si>
  <si>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</si>
  <si>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* Последна актуализация на 11.02.2021 г.</t>
  </si>
  <si>
    <t>Дронамикс Кепитъл АД</t>
  </si>
  <si>
    <t>206697857</t>
  </si>
  <si>
    <t>Теодора Герджикова</t>
  </si>
  <si>
    <t>Самостоятелно</t>
  </si>
  <si>
    <t>гр. София, бул. Александър Малинов 31</t>
  </si>
  <si>
    <t>ir@dronamicscapital.bg</t>
  </si>
  <si>
    <t>Данаил Коев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</si>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</sst>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49" fontId="24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dronamicscapita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tabSelected="1" view="pageBreakPreview" zoomScaleNormal="100" zoomScaleSheetLayoutView="100" workbookViewId="0">
      <selection activeCell="D17" sqref="D17"/>
    </sheetView>
  </sheetViews>
  <sheetFormatPr defaultColWidth="9.140625" defaultRowHeight="15.75"/>
  <cols>
    <col min="1" max="1" width="30.7109375" style="616" customWidth="1"/>
    <col min="2" max="2" width="65.7109375" style="616" customWidth="1"/>
    <col min="3" max="26" width="9.140625" style="626"/>
    <col min="27" max="27" width="9.85546875" style="626" bestFit="1" customWidth="1"/>
    <col min="28" max="37" width="9.140625" style="626"/>
    <col min="38" max="16384" width="9.140625" style="616"/>
  </cols>
  <sheetData>
    <row r="1" spans="1:27">
      <c r="A1" s="1" t="s">
        <v>957</v>
      </c>
      <c r="B1" s="2"/>
      <c r="Z1" s="627">
        <v>1</v>
      </c>
      <c r="AA1" s="627">
        <f>IF(ISBLANK(_endDate),"",_endDate)</f>
        <v>45657</v>
      </c>
    </row>
    <row r="2" spans="1:27">
      <c r="A2" s="615" t="s">
        <v>979</v>
      </c>
      <c r="B2" s="612"/>
      <c r="Z2" s="627">
        <v>2</v>
      </c>
      <c r="AA2" s="627">
        <f>IF(ISBLANK(_pdeReportingDate),"",_pdeReportingDate)</f>
        <v>45713</v>
      </c>
    </row>
    <row r="3" spans="1:27">
      <c r="A3" s="613" t="s">
        <v>956</v>
      </c>
      <c r="B3" s="614"/>
      <c r="Z3" s="627">
        <v>3</v>
      </c>
      <c r="AA3" s="627" t="str">
        <f>IF(ISBLANK(_authorName),"",_authorName)</f>
        <v>Данаил Коев</v>
      </c>
    </row>
    <row r="4" spans="1:27">
      <c r="A4" s="611" t="s">
        <v>980</v>
      </c>
      <c r="B4" s="612"/>
    </row>
    <row r="5" spans="1:27">
      <c r="A5" s="3" t="s">
        <v>981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20">
        <v>45292</v>
      </c>
    </row>
    <row r="10" spans="1:27">
      <c r="A10" s="7" t="s">
        <v>2</v>
      </c>
      <c r="B10" s="520">
        <v>45657</v>
      </c>
    </row>
    <row r="11" spans="1:27">
      <c r="A11" s="7" t="s">
        <v>968</v>
      </c>
      <c r="B11" s="520">
        <v>45713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519" t="s">
        <v>986</v>
      </c>
    </row>
    <row r="15" spans="1:27">
      <c r="A15" s="10" t="s">
        <v>961</v>
      </c>
      <c r="B15" s="521" t="s">
        <v>983</v>
      </c>
    </row>
    <row r="16" spans="1:27">
      <c r="A16" s="7" t="s">
        <v>3</v>
      </c>
      <c r="B16" s="519" t="s">
        <v>987</v>
      </c>
    </row>
    <row r="17" spans="1:2">
      <c r="A17" s="7" t="s">
        <v>920</v>
      </c>
      <c r="B17" s="519" t="s">
        <v>988</v>
      </c>
    </row>
    <row r="18" spans="1:2">
      <c r="A18" s="7" t="s">
        <v>919</v>
      </c>
      <c r="B18" s="519" t="s">
        <v>989</v>
      </c>
    </row>
    <row r="19" spans="1:2">
      <c r="A19" s="7" t="s">
        <v>4</v>
      </c>
      <c r="B19" s="519" t="s">
        <v>990</v>
      </c>
    </row>
    <row r="20" spans="1:2">
      <c r="A20" s="7" t="s">
        <v>5</v>
      </c>
      <c r="B20" s="519" t="s">
        <v>990</v>
      </c>
    </row>
    <row r="21" spans="1:2">
      <c r="A21" s="10" t="s">
        <v>6</v>
      </c>
      <c r="B21" s="521"/>
    </row>
    <row r="22" spans="1:2">
      <c r="A22" s="10" t="s">
        <v>917</v>
      </c>
      <c r="B22" s="521"/>
    </row>
    <row r="23" spans="1:2">
      <c r="A23" s="10" t="s">
        <v>7</v>
      </c>
      <c r="B23" s="628" t="s">
        <v>991</v>
      </c>
    </row>
    <row r="24" spans="1:2">
      <c r="A24" s="10" t="s">
        <v>918</v>
      </c>
      <c r="B24" s="617"/>
    </row>
    <row r="25" spans="1:2">
      <c r="A25" s="7" t="s">
        <v>921</v>
      </c>
      <c r="B25" s="618"/>
    </row>
    <row r="26" spans="1:2">
      <c r="A26" s="10" t="s">
        <v>962</v>
      </c>
      <c r="B26" s="521" t="s">
        <v>992</v>
      </c>
    </row>
    <row r="27" spans="1:2">
      <c r="A27" s="10" t="s">
        <v>963</v>
      </c>
      <c r="B27" s="521" t="s">
        <v>993</v>
      </c>
    </row>
    <row r="28" spans="1:2">
      <c r="A28" s="11"/>
      <c r="B28" s="11"/>
    </row>
    <row r="29" spans="1:2">
      <c r="A29" s="12" t="s">
        <v>985</v>
      </c>
      <c r="B29" s="11"/>
    </row>
    <row r="30" spans="1:2" s="626" customFormat="1"/>
    <row r="31" spans="1:2" s="626" customFormat="1"/>
    <row r="32" spans="1:2" s="626" customFormat="1"/>
    <row r="33" s="626" customFormat="1"/>
    <row r="34" s="626" customFormat="1"/>
    <row r="35" s="626" customFormat="1"/>
    <row r="36" s="626" customFormat="1"/>
    <row r="37" s="626" customFormat="1"/>
    <row r="38" s="626" customFormat="1"/>
    <row r="39" s="626" customFormat="1"/>
    <row r="40" s="626" customFormat="1"/>
    <row r="41" s="626" customFormat="1"/>
    <row r="42" s="626" customFormat="1"/>
    <row r="43" s="626" customFormat="1"/>
    <row r="44" s="626" customFormat="1"/>
    <row r="45" s="626" customFormat="1"/>
    <row r="46" s="626" customFormat="1"/>
    <row r="47" s="626" customFormat="1"/>
    <row r="48" s="626" customFormat="1"/>
    <row r="49" s="626" customFormat="1"/>
    <row r="50" s="626" customFormat="1"/>
    <row r="51" s="626" customFormat="1"/>
    <row r="52" s="626" customFormat="1"/>
  </sheetData>
  <sheetProtection insertRows="0"/>
  <phoneticPr fontId="20" type="noConversion"/>
  <dataValidations count="2">
    <dataValidation type="list" allowBlank="1" showInputMessage="1" showErrorMessage="1" sqref="B15" xr:uid="{DD719183-6356-4C1E-8AD2-FD0D1D0E7338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09ED1B89-C6BA-4E0E-8D31-AE7E50CB294C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61" zoomScale="80" zoomScaleNormal="85" zoomScaleSheetLayoutView="80" workbookViewId="0">
      <selection activeCell="B104" sqref="B104:E104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ДРОНАМИКС КЕПИТЪЛ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206697857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31.12.2024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5"/>
      <c r="D10" s="536"/>
      <c r="E10" s="187" t="s">
        <v>20</v>
      </c>
      <c r="F10" s="190"/>
      <c r="G10" s="547"/>
      <c r="H10" s="548"/>
    </row>
    <row r="11" spans="1:8">
      <c r="A11" s="85" t="s">
        <v>21</v>
      </c>
      <c r="B11" s="77"/>
      <c r="C11" s="537"/>
      <c r="D11" s="538"/>
      <c r="E11" s="85" t="s">
        <v>22</v>
      </c>
      <c r="F11" s="164"/>
      <c r="G11" s="549"/>
      <c r="H11" s="550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5384</v>
      </c>
      <c r="H12" s="161">
        <v>5384</v>
      </c>
    </row>
    <row r="13" spans="1:8">
      <c r="A13" s="76" t="s">
        <v>27</v>
      </c>
      <c r="B13" s="78" t="s">
        <v>28</v>
      </c>
      <c r="C13" s="162"/>
      <c r="D13" s="161"/>
      <c r="E13" s="76" t="s">
        <v>846</v>
      </c>
      <c r="F13" s="80" t="s">
        <v>29</v>
      </c>
      <c r="G13" s="162"/>
      <c r="H13" s="161"/>
    </row>
    <row r="14" spans="1:8">
      <c r="A14" s="76" t="s">
        <v>30</v>
      </c>
      <c r="B14" s="78" t="s">
        <v>31</v>
      </c>
      <c r="C14" s="162"/>
      <c r="D14" s="161"/>
      <c r="E14" s="76" t="s">
        <v>32</v>
      </c>
      <c r="F14" s="80" t="s">
        <v>33</v>
      </c>
      <c r="G14" s="162">
        <v>5384</v>
      </c>
      <c r="H14" s="161">
        <v>5384</v>
      </c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/>
      <c r="D18" s="161"/>
      <c r="E18" s="430" t="s">
        <v>47</v>
      </c>
      <c r="F18" s="429" t="s">
        <v>48</v>
      </c>
      <c r="G18" s="551">
        <f>G12+G15+G16+G17</f>
        <v>5384</v>
      </c>
      <c r="H18" s="552">
        <f>H12+H15+H16+H17</f>
        <v>5384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3"/>
      <c r="H19" s="554"/>
    </row>
    <row r="20" spans="1:13">
      <c r="A20" s="431" t="s">
        <v>52</v>
      </c>
      <c r="B20" s="82" t="s">
        <v>53</v>
      </c>
      <c r="C20" s="539">
        <f>SUM(C12:C19)</f>
        <v>0</v>
      </c>
      <c r="D20" s="540">
        <f>SUM(D12:D19)</f>
        <v>0</v>
      </c>
      <c r="E20" s="76" t="s">
        <v>54</v>
      </c>
      <c r="F20" s="80" t="s">
        <v>55</v>
      </c>
      <c r="G20" s="162">
        <v>533</v>
      </c>
      <c r="H20" s="161">
        <v>533</v>
      </c>
    </row>
    <row r="21" spans="1:13">
      <c r="A21" s="85" t="s">
        <v>56</v>
      </c>
      <c r="B21" s="82" t="s">
        <v>57</v>
      </c>
      <c r="C21" s="425"/>
      <c r="D21" s="426"/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7">
        <f>SUM(G23:G25)</f>
        <v>0</v>
      </c>
      <c r="H22" s="538">
        <f>SUM(H23:H25)</f>
        <v>0</v>
      </c>
      <c r="M22" s="83"/>
    </row>
    <row r="23" spans="1:13">
      <c r="A23" s="85" t="s">
        <v>64</v>
      </c>
      <c r="B23" s="78"/>
      <c r="C23" s="537"/>
      <c r="D23" s="538"/>
      <c r="E23" s="165" t="s">
        <v>65</v>
      </c>
      <c r="F23" s="80" t="s">
        <v>66</v>
      </c>
      <c r="G23" s="162"/>
      <c r="H23" s="161"/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9">
        <f>G20+G21+G22</f>
        <v>533</v>
      </c>
      <c r="H26" s="540">
        <f>H20+H21+H22</f>
        <v>533</v>
      </c>
      <c r="M26" s="83"/>
    </row>
    <row r="27" spans="1:13">
      <c r="A27" s="76" t="s">
        <v>79</v>
      </c>
      <c r="B27" s="78" t="s">
        <v>80</v>
      </c>
      <c r="C27" s="162"/>
      <c r="D27" s="161"/>
      <c r="E27" s="85" t="s">
        <v>81</v>
      </c>
      <c r="F27" s="81"/>
      <c r="G27" s="553"/>
      <c r="H27" s="554"/>
    </row>
    <row r="28" spans="1:13">
      <c r="A28" s="431" t="s">
        <v>82</v>
      </c>
      <c r="B28" s="82" t="s">
        <v>83</v>
      </c>
      <c r="C28" s="539">
        <f>SUM(C24:C27)</f>
        <v>0</v>
      </c>
      <c r="D28" s="540">
        <f>SUM(D24:D27)</f>
        <v>0</v>
      </c>
      <c r="E28" s="167" t="s">
        <v>84</v>
      </c>
      <c r="F28" s="80" t="s">
        <v>85</v>
      </c>
      <c r="G28" s="537">
        <f>SUM(G29:G31)</f>
        <v>-304</v>
      </c>
      <c r="H28" s="538">
        <f>SUM(H29:H31)</f>
        <v>-239</v>
      </c>
      <c r="M28" s="83"/>
    </row>
    <row r="29" spans="1:13">
      <c r="A29" s="76"/>
      <c r="B29" s="78"/>
      <c r="C29" s="537"/>
      <c r="D29" s="538"/>
      <c r="E29" s="76" t="s">
        <v>86</v>
      </c>
      <c r="F29" s="80" t="s">
        <v>87</v>
      </c>
      <c r="G29" s="162"/>
      <c r="H29" s="161"/>
    </row>
    <row r="30" spans="1:13">
      <c r="A30" s="85" t="s">
        <v>88</v>
      </c>
      <c r="B30" s="78"/>
      <c r="C30" s="537"/>
      <c r="D30" s="538"/>
      <c r="E30" s="166" t="s">
        <v>89</v>
      </c>
      <c r="F30" s="80" t="s">
        <v>90</v>
      </c>
      <c r="G30" s="162">
        <v>-304</v>
      </c>
      <c r="H30" s="161">
        <v>-239</v>
      </c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/>
      <c r="H32" s="161"/>
      <c r="M32" s="83"/>
    </row>
    <row r="33" spans="1:13">
      <c r="A33" s="431" t="s">
        <v>99</v>
      </c>
      <c r="B33" s="82" t="s">
        <v>100</v>
      </c>
      <c r="C33" s="539">
        <f>C31+C32</f>
        <v>0</v>
      </c>
      <c r="D33" s="540">
        <f>D31+D32</f>
        <v>0</v>
      </c>
      <c r="E33" s="165" t="s">
        <v>101</v>
      </c>
      <c r="F33" s="80" t="s">
        <v>102</v>
      </c>
      <c r="G33" s="162">
        <v>-59</v>
      </c>
      <c r="H33" s="161">
        <v>-65</v>
      </c>
    </row>
    <row r="34" spans="1:13">
      <c r="A34" s="85" t="s">
        <v>103</v>
      </c>
      <c r="B34" s="78"/>
      <c r="C34" s="537"/>
      <c r="D34" s="538"/>
      <c r="E34" s="433" t="s">
        <v>104</v>
      </c>
      <c r="F34" s="81" t="s">
        <v>105</v>
      </c>
      <c r="G34" s="539">
        <f>G28+G32+G33</f>
        <v>-363</v>
      </c>
      <c r="H34" s="540">
        <f>H28+H32+H33</f>
        <v>-304</v>
      </c>
    </row>
    <row r="35" spans="1:13">
      <c r="A35" s="76" t="s">
        <v>106</v>
      </c>
      <c r="B35" s="78" t="s">
        <v>107</v>
      </c>
      <c r="C35" s="537">
        <f>SUM(C36:C39)</f>
        <v>0</v>
      </c>
      <c r="D35" s="538">
        <f>SUM(D36:D39)</f>
        <v>0</v>
      </c>
      <c r="E35" s="76"/>
      <c r="F35" s="84"/>
      <c r="G35" s="555"/>
      <c r="H35" s="556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5"/>
      <c r="H36" s="556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1">
        <f>G26+G18+G34</f>
        <v>5554</v>
      </c>
      <c r="H37" s="542">
        <f>H26+H18+H34</f>
        <v>5613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5"/>
      <c r="H38" s="556"/>
      <c r="M38" s="83"/>
    </row>
    <row r="39" spans="1:13" ht="16.5" thickBot="1">
      <c r="A39" s="76" t="s">
        <v>115</v>
      </c>
      <c r="B39" s="78" t="s">
        <v>116</v>
      </c>
      <c r="C39" s="162"/>
      <c r="D39" s="161"/>
      <c r="E39" s="178"/>
      <c r="F39" s="179"/>
      <c r="G39" s="557"/>
      <c r="H39" s="558"/>
    </row>
    <row r="40" spans="1:13">
      <c r="A40" s="76" t="s">
        <v>117</v>
      </c>
      <c r="B40" s="78" t="s">
        <v>118</v>
      </c>
      <c r="C40" s="537">
        <f>C41+C42+C44</f>
        <v>0</v>
      </c>
      <c r="D40" s="538">
        <f>D41+D42+D44</f>
        <v>0</v>
      </c>
      <c r="E40" s="180" t="s">
        <v>119</v>
      </c>
      <c r="F40" s="177" t="s">
        <v>120</v>
      </c>
      <c r="G40" s="524"/>
      <c r="H40" s="525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7"/>
      <c r="H41" s="558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9"/>
      <c r="H42" s="560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5"/>
      <c r="H43" s="556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/>
      <c r="H45" s="161"/>
    </row>
    <row r="46" spans="1:13">
      <c r="A46" s="422" t="s">
        <v>137</v>
      </c>
      <c r="B46" s="82" t="s">
        <v>138</v>
      </c>
      <c r="C46" s="539">
        <f>C35+C40+C45</f>
        <v>0</v>
      </c>
      <c r="D46" s="540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1"/>
      <c r="D47" s="542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/>
      <c r="H48" s="161"/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7">
        <f>SUM(G44:G49)</f>
        <v>0</v>
      </c>
      <c r="H50" s="538">
        <f>SUM(H44:H49)</f>
        <v>0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7"/>
      <c r="H51" s="538"/>
    </row>
    <row r="52" spans="1:13">
      <c r="A52" s="431" t="s">
        <v>156</v>
      </c>
      <c r="B52" s="82" t="s">
        <v>157</v>
      </c>
      <c r="C52" s="539">
        <f>SUM(C48:C51)</f>
        <v>0</v>
      </c>
      <c r="D52" s="540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7"/>
      <c r="D53" s="538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/>
      <c r="D54" s="428"/>
      <c r="E54" s="76" t="s">
        <v>164</v>
      </c>
      <c r="F54" s="81" t="s">
        <v>165</v>
      </c>
      <c r="G54" s="162"/>
      <c r="H54" s="161"/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3">
        <f>C20+C21+C22+C28+C33+C46+C52+C54+C55</f>
        <v>0</v>
      </c>
      <c r="D56" s="544">
        <f>D20+D21+D22+D28+D33+D46+D52+D54+D55</f>
        <v>0</v>
      </c>
      <c r="E56" s="85" t="s">
        <v>850</v>
      </c>
      <c r="F56" s="84" t="s">
        <v>172</v>
      </c>
      <c r="G56" s="541">
        <f>G50+G52+G53+G54+G55</f>
        <v>0</v>
      </c>
      <c r="H56" s="542">
        <f>H50+H52+H53+H54+H55</f>
        <v>0</v>
      </c>
      <c r="M56" s="83"/>
    </row>
    <row r="57" spans="1:13">
      <c r="A57" s="174" t="s">
        <v>173</v>
      </c>
      <c r="B57" s="175"/>
      <c r="C57" s="535"/>
      <c r="D57" s="536"/>
      <c r="E57" s="174" t="s">
        <v>175</v>
      </c>
      <c r="F57" s="177"/>
      <c r="G57" s="535"/>
      <c r="H57" s="536"/>
    </row>
    <row r="58" spans="1:13">
      <c r="A58" s="85" t="s">
        <v>174</v>
      </c>
      <c r="B58" s="75"/>
      <c r="C58" s="541"/>
      <c r="D58" s="542"/>
      <c r="E58" s="85" t="s">
        <v>128</v>
      </c>
      <c r="F58" s="80"/>
      <c r="G58" s="537"/>
      <c r="H58" s="538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/>
      <c r="H60" s="161"/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7">
        <f>SUM(G62:G68)</f>
        <v>8</v>
      </c>
      <c r="H61" s="538">
        <f>SUM(H62:H68)</f>
        <v>10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/>
      <c r="H62" s="161"/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/>
      <c r="H63" s="161"/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>
        <v>7</v>
      </c>
      <c r="H64" s="161">
        <v>9</v>
      </c>
      <c r="M64" s="83"/>
    </row>
    <row r="65" spans="1:13">
      <c r="A65" s="431" t="s">
        <v>52</v>
      </c>
      <c r="B65" s="82" t="s">
        <v>198</v>
      </c>
      <c r="C65" s="539">
        <f>SUM(C59:C64)</f>
        <v>0</v>
      </c>
      <c r="D65" s="540">
        <f>SUM(D59:D64)</f>
        <v>0</v>
      </c>
      <c r="E65" s="76" t="s">
        <v>201</v>
      </c>
      <c r="F65" s="80" t="s">
        <v>202</v>
      </c>
      <c r="G65" s="162"/>
      <c r="H65" s="161"/>
    </row>
    <row r="66" spans="1:13">
      <c r="A66" s="76"/>
      <c r="B66" s="82"/>
      <c r="C66" s="537"/>
      <c r="D66" s="538"/>
      <c r="E66" s="76" t="s">
        <v>204</v>
      </c>
      <c r="F66" s="80" t="s">
        <v>205</v>
      </c>
      <c r="G66" s="162">
        <v>1</v>
      </c>
      <c r="H66" s="161">
        <v>1</v>
      </c>
    </row>
    <row r="67" spans="1:13">
      <c r="A67" s="85" t="s">
        <v>203</v>
      </c>
      <c r="B67" s="75"/>
      <c r="C67" s="541"/>
      <c r="D67" s="542"/>
      <c r="E67" s="76" t="s">
        <v>208</v>
      </c>
      <c r="F67" s="80" t="s">
        <v>209</v>
      </c>
      <c r="G67" s="162"/>
      <c r="H67" s="161"/>
    </row>
    <row r="68" spans="1:13">
      <c r="A68" s="76" t="s">
        <v>206</v>
      </c>
      <c r="B68" s="78" t="s">
        <v>207</v>
      </c>
      <c r="C68" s="162"/>
      <c r="D68" s="161"/>
      <c r="E68" s="76" t="s">
        <v>212</v>
      </c>
      <c r="F68" s="80" t="s">
        <v>213</v>
      </c>
      <c r="G68" s="162"/>
      <c r="H68" s="161"/>
    </row>
    <row r="69" spans="1:13">
      <c r="A69" s="76" t="s">
        <v>210</v>
      </c>
      <c r="B69" s="78" t="s">
        <v>211</v>
      </c>
      <c r="C69" s="162"/>
      <c r="D69" s="161"/>
      <c r="E69" s="166" t="s">
        <v>79</v>
      </c>
      <c r="F69" s="80" t="s">
        <v>216</v>
      </c>
      <c r="G69" s="162"/>
      <c r="H69" s="161"/>
    </row>
    <row r="70" spans="1:13">
      <c r="A70" s="76" t="s">
        <v>214</v>
      </c>
      <c r="B70" s="78" t="s">
        <v>215</v>
      </c>
      <c r="C70" s="162"/>
      <c r="D70" s="161"/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/>
      <c r="D71" s="161"/>
      <c r="E71" s="423" t="s">
        <v>47</v>
      </c>
      <c r="F71" s="81" t="s">
        <v>223</v>
      </c>
      <c r="G71" s="539">
        <f>G59+G60+G61+G69+G70</f>
        <v>8</v>
      </c>
      <c r="H71" s="540">
        <f>H59+H60+H61+H69+H70</f>
        <v>10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7"/>
      <c r="H72" s="538"/>
    </row>
    <row r="73" spans="1:13">
      <c r="A73" s="76" t="s">
        <v>224</v>
      </c>
      <c r="B73" s="78" t="s">
        <v>225</v>
      </c>
      <c r="C73" s="162">
        <v>1</v>
      </c>
      <c r="D73" s="161">
        <v>1</v>
      </c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7"/>
      <c r="H74" s="561"/>
    </row>
    <row r="75" spans="1:13">
      <c r="A75" s="76" t="s">
        <v>228</v>
      </c>
      <c r="B75" s="78" t="s">
        <v>229</v>
      </c>
      <c r="C75" s="162">
        <v>5281</v>
      </c>
      <c r="D75" s="161">
        <v>5281</v>
      </c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9">
        <f>SUM(C68:C75)</f>
        <v>5282</v>
      </c>
      <c r="D76" s="540">
        <f>SUM(D68:D75)</f>
        <v>5282</v>
      </c>
      <c r="E76" s="513"/>
      <c r="F76" s="514"/>
      <c r="G76" s="537"/>
      <c r="H76" s="561"/>
    </row>
    <row r="77" spans="1:13">
      <c r="A77" s="76"/>
      <c r="B77" s="78"/>
      <c r="C77" s="537"/>
      <c r="D77" s="538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1"/>
      <c r="D78" s="542"/>
      <c r="E78" s="76"/>
      <c r="F78" s="86"/>
      <c r="G78" s="555"/>
      <c r="H78" s="556"/>
      <c r="M78" s="83"/>
    </row>
    <row r="79" spans="1:13">
      <c r="A79" s="76" t="s">
        <v>237</v>
      </c>
      <c r="B79" s="78" t="s">
        <v>238</v>
      </c>
      <c r="C79" s="537">
        <f>SUM(C80:C82)</f>
        <v>0</v>
      </c>
      <c r="D79" s="538">
        <f>SUM(D80:D82)</f>
        <v>0</v>
      </c>
      <c r="E79" s="170" t="s">
        <v>849</v>
      </c>
      <c r="F79" s="84" t="s">
        <v>241</v>
      </c>
      <c r="G79" s="541">
        <f>G71+G73+G75+G77</f>
        <v>8</v>
      </c>
      <c r="H79" s="542">
        <f>H71+H73+H75+H77</f>
        <v>10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7"/>
      <c r="H80" s="561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2"/>
      <c r="H81" s="563"/>
    </row>
    <row r="82" spans="1:13">
      <c r="A82" s="76" t="s">
        <v>244</v>
      </c>
      <c r="B82" s="78" t="s">
        <v>245</v>
      </c>
      <c r="C82" s="162"/>
      <c r="D82" s="161"/>
      <c r="E82" s="172"/>
      <c r="F82" s="88"/>
      <c r="G82" s="562"/>
      <c r="H82" s="563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2"/>
      <c r="H83" s="563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2"/>
      <c r="H84" s="563"/>
    </row>
    <row r="85" spans="1:13">
      <c r="A85" s="431" t="s">
        <v>249</v>
      </c>
      <c r="B85" s="82" t="s">
        <v>250</v>
      </c>
      <c r="C85" s="539">
        <f>C84+C83+C79</f>
        <v>0</v>
      </c>
      <c r="D85" s="540">
        <f>D84+D83+D79</f>
        <v>0</v>
      </c>
      <c r="E85" s="169"/>
      <c r="F85" s="88"/>
      <c r="G85" s="562"/>
      <c r="H85" s="563"/>
    </row>
    <row r="86" spans="1:13">
      <c r="A86" s="76"/>
      <c r="B86" s="82"/>
      <c r="C86" s="537"/>
      <c r="D86" s="538"/>
      <c r="E86" s="172"/>
      <c r="F86" s="88"/>
      <c r="G86" s="562"/>
      <c r="H86" s="563"/>
      <c r="M86" s="83"/>
    </row>
    <row r="87" spans="1:13">
      <c r="A87" s="85" t="s">
        <v>251</v>
      </c>
      <c r="B87" s="78"/>
      <c r="C87" s="537"/>
      <c r="D87" s="538"/>
      <c r="E87" s="169"/>
      <c r="F87" s="88"/>
      <c r="G87" s="562"/>
      <c r="H87" s="563"/>
    </row>
    <row r="88" spans="1:13">
      <c r="A88" s="76" t="s">
        <v>252</v>
      </c>
      <c r="B88" s="78" t="s">
        <v>253</v>
      </c>
      <c r="C88" s="162"/>
      <c r="D88" s="161"/>
      <c r="E88" s="172"/>
      <c r="F88" s="88"/>
      <c r="G88" s="562"/>
      <c r="H88" s="563"/>
      <c r="M88" s="83"/>
    </row>
    <row r="89" spans="1:13">
      <c r="A89" s="76" t="s">
        <v>254</v>
      </c>
      <c r="B89" s="78" t="s">
        <v>255</v>
      </c>
      <c r="C89" s="162">
        <v>278</v>
      </c>
      <c r="D89" s="161">
        <v>340</v>
      </c>
      <c r="E89" s="169"/>
      <c r="F89" s="88"/>
      <c r="G89" s="562"/>
      <c r="H89" s="563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2"/>
      <c r="H90" s="563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2"/>
      <c r="H91" s="563"/>
    </row>
    <row r="92" spans="1:13">
      <c r="A92" s="431" t="s">
        <v>848</v>
      </c>
      <c r="B92" s="82" t="s">
        <v>260</v>
      </c>
      <c r="C92" s="539">
        <f>SUM(C88:C91)</f>
        <v>278</v>
      </c>
      <c r="D92" s="540">
        <f>SUM(D88:D91)</f>
        <v>340</v>
      </c>
      <c r="E92" s="169"/>
      <c r="F92" s="88"/>
      <c r="G92" s="562"/>
      <c r="H92" s="563"/>
      <c r="M92" s="83"/>
    </row>
    <row r="93" spans="1:13">
      <c r="A93" s="422" t="s">
        <v>261</v>
      </c>
      <c r="B93" s="82" t="s">
        <v>262</v>
      </c>
      <c r="C93" s="427">
        <v>2</v>
      </c>
      <c r="D93" s="428">
        <v>1</v>
      </c>
      <c r="E93" s="169"/>
      <c r="F93" s="88"/>
      <c r="G93" s="562"/>
      <c r="H93" s="563"/>
    </row>
    <row r="94" spans="1:13" ht="16.5" thickBot="1">
      <c r="A94" s="424" t="s">
        <v>263</v>
      </c>
      <c r="B94" s="173" t="s">
        <v>264</v>
      </c>
      <c r="C94" s="543">
        <f>C65+C76+C85+C92+C93</f>
        <v>5562</v>
      </c>
      <c r="D94" s="544">
        <f>D65+D76+D85+D92+D93</f>
        <v>5623</v>
      </c>
      <c r="E94" s="191"/>
      <c r="F94" s="192"/>
      <c r="G94" s="564"/>
      <c r="H94" s="565"/>
      <c r="M94" s="83"/>
    </row>
    <row r="95" spans="1:13" ht="32.25" thickBot="1">
      <c r="A95" s="436" t="s">
        <v>265</v>
      </c>
      <c r="B95" s="437" t="s">
        <v>266</v>
      </c>
      <c r="C95" s="545">
        <f>C94+C56</f>
        <v>5562</v>
      </c>
      <c r="D95" s="546">
        <f>D94+D56</f>
        <v>5623</v>
      </c>
      <c r="E95" s="193" t="s">
        <v>936</v>
      </c>
      <c r="F95" s="438" t="s">
        <v>268</v>
      </c>
      <c r="G95" s="545">
        <f>G37+G40+G56+G79</f>
        <v>5562</v>
      </c>
      <c r="H95" s="546">
        <f>H37+H40+H56+H79</f>
        <v>5623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21" t="s">
        <v>968</v>
      </c>
      <c r="B98" s="630">
        <f>pdeReportingDate</f>
        <v>45713</v>
      </c>
      <c r="C98" s="630"/>
      <c r="D98" s="630"/>
      <c r="E98" s="630"/>
      <c r="F98" s="630"/>
      <c r="G98" s="630"/>
      <c r="H98" s="630"/>
      <c r="M98" s="83"/>
    </row>
    <row r="99" spans="1:13">
      <c r="A99" s="621"/>
      <c r="B99" s="46"/>
      <c r="C99" s="46"/>
      <c r="D99" s="46"/>
      <c r="E99" s="46"/>
      <c r="F99" s="46"/>
      <c r="G99" s="46"/>
      <c r="H99" s="46"/>
      <c r="M99" s="83"/>
    </row>
    <row r="100" spans="1:13">
      <c r="A100" s="622" t="s">
        <v>8</v>
      </c>
      <c r="B100" s="631" t="str">
        <f>authorName</f>
        <v>Данаил Коев</v>
      </c>
      <c r="C100" s="631"/>
      <c r="D100" s="631"/>
      <c r="E100" s="631"/>
      <c r="F100" s="631"/>
      <c r="G100" s="631"/>
      <c r="H100" s="631"/>
    </row>
    <row r="101" spans="1:13">
      <c r="A101" s="622"/>
      <c r="B101" s="68"/>
      <c r="C101" s="68"/>
      <c r="D101" s="68"/>
      <c r="E101" s="68"/>
      <c r="F101" s="68"/>
      <c r="G101" s="68"/>
      <c r="H101" s="68"/>
    </row>
    <row r="102" spans="1:13">
      <c r="A102" s="622" t="s">
        <v>920</v>
      </c>
      <c r="B102" s="632"/>
      <c r="C102" s="632"/>
      <c r="D102" s="632"/>
      <c r="E102" s="632"/>
      <c r="F102" s="632"/>
      <c r="G102" s="632"/>
      <c r="H102" s="632"/>
    </row>
    <row r="103" spans="1:13" ht="21.75" customHeight="1">
      <c r="A103" s="623"/>
      <c r="B103" s="629" t="s">
        <v>988</v>
      </c>
      <c r="C103" s="629"/>
      <c r="D103" s="629"/>
      <c r="E103" s="629"/>
      <c r="M103" s="83"/>
    </row>
    <row r="104" spans="1:13" ht="21.75" customHeight="1">
      <c r="A104" s="623"/>
      <c r="B104" s="629"/>
      <c r="C104" s="629"/>
      <c r="D104" s="629"/>
      <c r="E104" s="629"/>
    </row>
    <row r="105" spans="1:13" ht="21.75" customHeight="1">
      <c r="A105" s="623"/>
      <c r="B105" s="629"/>
      <c r="C105" s="629"/>
      <c r="D105" s="629"/>
      <c r="E105" s="629"/>
      <c r="M105" s="83"/>
    </row>
    <row r="106" spans="1:13" ht="21.75" customHeight="1">
      <c r="A106" s="623"/>
      <c r="B106" s="629"/>
      <c r="C106" s="629"/>
      <c r="D106" s="629"/>
      <c r="E106" s="629"/>
    </row>
    <row r="107" spans="1:13" ht="21.75" customHeight="1">
      <c r="A107" s="623"/>
      <c r="B107" s="629"/>
      <c r="C107" s="629"/>
      <c r="D107" s="629"/>
      <c r="E107" s="629"/>
      <c r="M107" s="83"/>
    </row>
    <row r="108" spans="1:13" ht="21.75" customHeight="1">
      <c r="A108" s="623"/>
      <c r="B108" s="629"/>
      <c r="C108" s="629"/>
      <c r="D108" s="629"/>
      <c r="E108" s="629"/>
    </row>
    <row r="109" spans="1:13" ht="21.75" customHeight="1">
      <c r="A109" s="623"/>
      <c r="B109" s="629"/>
      <c r="C109" s="629"/>
      <c r="D109" s="629"/>
      <c r="E109" s="629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7" zoomScale="80" zoomScaleNormal="70" zoomScaleSheetLayoutView="80" workbookViewId="0">
      <selection activeCell="F16" sqref="F16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ДРОНАМИКС КЕПИТЪЛ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206697857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31.12.2024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70"/>
      <c r="H10" s="571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53</v>
      </c>
      <c r="D13" s="278">
        <v>59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/>
      <c r="D14" s="278"/>
      <c r="E14" s="159" t="s">
        <v>285</v>
      </c>
      <c r="F14" s="204" t="s">
        <v>286</v>
      </c>
      <c r="G14" s="277"/>
      <c r="H14" s="278"/>
    </row>
    <row r="15" spans="1:8">
      <c r="A15" s="159" t="s">
        <v>287</v>
      </c>
      <c r="B15" s="157" t="s">
        <v>288</v>
      </c>
      <c r="C15" s="277">
        <v>5</v>
      </c>
      <c r="D15" s="278">
        <v>5</v>
      </c>
      <c r="E15" s="159" t="s">
        <v>79</v>
      </c>
      <c r="F15" s="204" t="s">
        <v>289</v>
      </c>
      <c r="G15" s="277"/>
      <c r="H15" s="278"/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6">
        <f>SUM(G12:G15)</f>
        <v>0</v>
      </c>
      <c r="H16" s="567">
        <f>SUM(H12:H15)</f>
        <v>0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5"/>
      <c r="H18" s="576"/>
    </row>
    <row r="19" spans="1:8">
      <c r="A19" s="159" t="s">
        <v>299</v>
      </c>
      <c r="B19" s="157" t="s">
        <v>300</v>
      </c>
      <c r="C19" s="277">
        <v>1</v>
      </c>
      <c r="D19" s="278">
        <v>1</v>
      </c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6">
        <f>SUM(C12:C18)+C19</f>
        <v>59</v>
      </c>
      <c r="D22" s="567">
        <f>SUM(D12:D18)+D19</f>
        <v>65</v>
      </c>
      <c r="E22" s="159" t="s">
        <v>309</v>
      </c>
      <c r="F22" s="201" t="s">
        <v>310</v>
      </c>
      <c r="G22" s="277"/>
      <c r="H22" s="278"/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/>
      <c r="H24" s="278"/>
    </row>
    <row r="25" spans="1:8" ht="31.5">
      <c r="A25" s="159" t="s">
        <v>316</v>
      </c>
      <c r="B25" s="201" t="s">
        <v>317</v>
      </c>
      <c r="C25" s="277"/>
      <c r="D25" s="278"/>
      <c r="E25" s="159" t="s">
        <v>318</v>
      </c>
      <c r="F25" s="201" t="s">
        <v>319</v>
      </c>
      <c r="G25" s="277"/>
      <c r="H25" s="278"/>
    </row>
    <row r="26" spans="1:8" ht="31.5">
      <c r="A26" s="159" t="s">
        <v>320</v>
      </c>
      <c r="B26" s="201" t="s">
        <v>321</v>
      </c>
      <c r="C26" s="277"/>
      <c r="D26" s="278"/>
      <c r="E26" s="159" t="s">
        <v>322</v>
      </c>
      <c r="F26" s="201" t="s">
        <v>323</v>
      </c>
      <c r="G26" s="277"/>
      <c r="H26" s="278"/>
    </row>
    <row r="27" spans="1:8" ht="31.5">
      <c r="A27" s="159" t="s">
        <v>324</v>
      </c>
      <c r="B27" s="201" t="s">
        <v>325</v>
      </c>
      <c r="C27" s="277"/>
      <c r="D27" s="278"/>
      <c r="E27" s="200" t="s">
        <v>104</v>
      </c>
      <c r="F27" s="202" t="s">
        <v>326</v>
      </c>
      <c r="G27" s="566">
        <f>SUM(G22:G26)</f>
        <v>0</v>
      </c>
      <c r="H27" s="567">
        <f>SUM(H22:H26)</f>
        <v>0</v>
      </c>
    </row>
    <row r="28" spans="1:8">
      <c r="A28" s="159" t="s">
        <v>79</v>
      </c>
      <c r="B28" s="201" t="s">
        <v>327</v>
      </c>
      <c r="C28" s="277"/>
      <c r="D28" s="278"/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6">
        <f>SUM(C25:C28)</f>
        <v>0</v>
      </c>
      <c r="D29" s="567">
        <f>SUM(D25:D28)</f>
        <v>0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59</v>
      </c>
      <c r="D31" s="216">
        <f>D29+D22</f>
        <v>65</v>
      </c>
      <c r="E31" s="213" t="s">
        <v>824</v>
      </c>
      <c r="F31" s="228" t="s">
        <v>331</v>
      </c>
      <c r="G31" s="215">
        <f>G16+G18+G27</f>
        <v>0</v>
      </c>
      <c r="H31" s="216">
        <f>H16+H18+H27</f>
        <v>0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0</v>
      </c>
      <c r="D33" s="207">
        <f>IF((H31-D31)&gt;0,H31-D31,0)</f>
        <v>0</v>
      </c>
      <c r="E33" s="197" t="s">
        <v>334</v>
      </c>
      <c r="F33" s="202" t="s">
        <v>335</v>
      </c>
      <c r="G33" s="566">
        <f>IF((C31-G31)&gt;0,C31-G31,0)</f>
        <v>59</v>
      </c>
      <c r="H33" s="567">
        <f>IF((D31-H31)&gt;0,D31-H31,0)</f>
        <v>65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2">
        <f>C31-C34+C35</f>
        <v>59</v>
      </c>
      <c r="D36" s="573">
        <f>D31-D34+D35</f>
        <v>65</v>
      </c>
      <c r="E36" s="224" t="s">
        <v>346</v>
      </c>
      <c r="F36" s="218" t="s">
        <v>347</v>
      </c>
      <c r="G36" s="229">
        <f>G35-G34+G31</f>
        <v>0</v>
      </c>
      <c r="H36" s="230">
        <f>H35-H34+H31</f>
        <v>0</v>
      </c>
    </row>
    <row r="37" spans="1:8">
      <c r="A37" s="223" t="s">
        <v>348</v>
      </c>
      <c r="B37" s="195" t="s">
        <v>349</v>
      </c>
      <c r="C37" s="215">
        <f>IF((G36-C36)&gt;0,G36-C36,0)</f>
        <v>0</v>
      </c>
      <c r="D37" s="216">
        <f>IF((H36-D36)&gt;0,H36-D36,0)</f>
        <v>0</v>
      </c>
      <c r="E37" s="223" t="s">
        <v>350</v>
      </c>
      <c r="F37" s="228" t="s">
        <v>351</v>
      </c>
      <c r="G37" s="215">
        <f>IF((C36-G36)&gt;0,C36-G36,0)</f>
        <v>59</v>
      </c>
      <c r="H37" s="216">
        <f>IF((D36-H36)&gt;0,D36-H36,0)</f>
        <v>65</v>
      </c>
    </row>
    <row r="38" spans="1:8">
      <c r="A38" s="198" t="s">
        <v>352</v>
      </c>
      <c r="B38" s="202" t="s">
        <v>353</v>
      </c>
      <c r="C38" s="566">
        <f>C39+C40+C41</f>
        <v>0</v>
      </c>
      <c r="D38" s="567">
        <f>D39+D40+D41</f>
        <v>0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/>
      <c r="D40" s="278"/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0</v>
      </c>
      <c r="D42" s="207">
        <f>+IF((H36-D36-D38)&gt;0,H36-D36-D38,0)</f>
        <v>0</v>
      </c>
      <c r="E42" s="209" t="s">
        <v>362</v>
      </c>
      <c r="F42" s="160" t="s">
        <v>363</v>
      </c>
      <c r="G42" s="205">
        <f>IF(G37&gt;0,IF(C38+G37&lt;0,0,C38+G37),IF(C37-C38&lt;0,C38-C37,0))</f>
        <v>59</v>
      </c>
      <c r="H42" s="207">
        <f>IF(H37&gt;0,IF(D38+H37&lt;0,0,D38+H37),IF(D37-D38&lt;0,D38-D37,0))</f>
        <v>65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7"/>
      <c r="H43" s="574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0</v>
      </c>
      <c r="D44" s="230">
        <f>IF(H42=0,IF(D42-D43&gt;0,D42-D43+H43,0),IF(H42-H43&lt;0,H43-H42+D42,0))</f>
        <v>0</v>
      </c>
      <c r="E44" s="224" t="s">
        <v>369</v>
      </c>
      <c r="F44" s="231" t="s">
        <v>370</v>
      </c>
      <c r="G44" s="229">
        <f>IF(C42=0,IF(G42-G43&gt;0,G42-G43+C43,0),IF(C42-C43&lt;0,C43-C42+G43,0))</f>
        <v>59</v>
      </c>
      <c r="H44" s="230">
        <f>IF(D42=0,IF(H42-H43&gt;0,H42-H43+D43,0),IF(D42-D43&lt;0,D43-D42+H43,0))</f>
        <v>65</v>
      </c>
    </row>
    <row r="45" spans="1:8" ht="16.5" thickBot="1">
      <c r="A45" s="232" t="s">
        <v>371</v>
      </c>
      <c r="B45" s="233" t="s">
        <v>372</v>
      </c>
      <c r="C45" s="568">
        <f>C36+C38+C42</f>
        <v>59</v>
      </c>
      <c r="D45" s="569">
        <f>D36+D38+D42</f>
        <v>65</v>
      </c>
      <c r="E45" s="232" t="s">
        <v>373</v>
      </c>
      <c r="F45" s="234" t="s">
        <v>374</v>
      </c>
      <c r="G45" s="568">
        <f>G42+G36</f>
        <v>59</v>
      </c>
      <c r="H45" s="569">
        <f>H42+H36</f>
        <v>65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3" t="s">
        <v>969</v>
      </c>
      <c r="B47" s="633"/>
      <c r="C47" s="633"/>
      <c r="D47" s="633"/>
      <c r="E47" s="633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21" t="s">
        <v>968</v>
      </c>
      <c r="B50" s="630">
        <f>pdeReportingDate</f>
        <v>45713</v>
      </c>
      <c r="C50" s="630"/>
      <c r="D50" s="630"/>
      <c r="E50" s="630"/>
      <c r="F50" s="630"/>
      <c r="G50" s="630"/>
      <c r="H50" s="630"/>
      <c r="M50" s="83"/>
    </row>
    <row r="51" spans="1:13" s="37" customFormat="1">
      <c r="A51" s="621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2" t="s">
        <v>8</v>
      </c>
      <c r="B52" s="631" t="str">
        <f>authorName</f>
        <v>Данаил Коев</v>
      </c>
      <c r="C52" s="631"/>
      <c r="D52" s="631"/>
      <c r="E52" s="631"/>
      <c r="F52" s="631"/>
      <c r="G52" s="631"/>
      <c r="H52" s="631"/>
    </row>
    <row r="53" spans="1:13" s="37" customFormat="1">
      <c r="A53" s="622"/>
      <c r="B53" s="68"/>
      <c r="C53" s="68"/>
      <c r="D53" s="68"/>
      <c r="E53" s="68"/>
      <c r="F53" s="68"/>
      <c r="G53" s="68"/>
      <c r="H53" s="68"/>
    </row>
    <row r="54" spans="1:13" s="37" customFormat="1">
      <c r="A54" s="622" t="s">
        <v>920</v>
      </c>
      <c r="B54" s="632"/>
      <c r="C54" s="632"/>
      <c r="D54" s="632"/>
      <c r="E54" s="632"/>
      <c r="F54" s="632"/>
      <c r="G54" s="632"/>
      <c r="H54" s="632"/>
    </row>
    <row r="55" spans="1:13" ht="15.75" customHeight="1">
      <c r="A55" s="623"/>
      <c r="B55" s="629" t="s">
        <v>988</v>
      </c>
      <c r="C55" s="629"/>
      <c r="D55" s="629"/>
      <c r="E55" s="629"/>
      <c r="F55" s="517"/>
      <c r="G55" s="40"/>
      <c r="H55" s="37"/>
    </row>
    <row r="56" spans="1:13" ht="15.75" customHeight="1">
      <c r="A56" s="623"/>
      <c r="B56" s="629"/>
      <c r="C56" s="629"/>
      <c r="D56" s="629"/>
      <c r="E56" s="629"/>
      <c r="F56" s="517"/>
      <c r="G56" s="40"/>
      <c r="H56" s="37"/>
    </row>
    <row r="57" spans="1:13" ht="15.75" customHeight="1">
      <c r="A57" s="623"/>
      <c r="B57" s="629"/>
      <c r="C57" s="629"/>
      <c r="D57" s="629"/>
      <c r="E57" s="629"/>
      <c r="F57" s="517"/>
      <c r="G57" s="40"/>
      <c r="H57" s="37"/>
    </row>
    <row r="58" spans="1:13" ht="15.75" customHeight="1">
      <c r="A58" s="623"/>
      <c r="B58" s="629"/>
      <c r="C58" s="629"/>
      <c r="D58" s="629"/>
      <c r="E58" s="629"/>
      <c r="F58" s="517"/>
      <c r="G58" s="40"/>
      <c r="H58" s="37"/>
    </row>
    <row r="59" spans="1:13">
      <c r="A59" s="623"/>
      <c r="B59" s="629"/>
      <c r="C59" s="629"/>
      <c r="D59" s="629"/>
      <c r="E59" s="629"/>
      <c r="F59" s="517"/>
      <c r="G59" s="40"/>
      <c r="H59" s="37"/>
    </row>
    <row r="60" spans="1:13">
      <c r="A60" s="623"/>
      <c r="B60" s="629"/>
      <c r="C60" s="629"/>
      <c r="D60" s="629"/>
      <c r="E60" s="629"/>
      <c r="F60" s="517"/>
      <c r="G60" s="40"/>
      <c r="H60" s="37"/>
    </row>
    <row r="61" spans="1:13">
      <c r="A61" s="623"/>
      <c r="B61" s="629"/>
      <c r="C61" s="629"/>
      <c r="D61" s="629"/>
      <c r="E61" s="629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view="pageBreakPreview" topLeftCell="A9" zoomScale="80" zoomScaleNormal="100" zoomScaleSheetLayoutView="80" workbookViewId="0">
      <selection activeCell="B56" sqref="B56:E56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ДРОНАМИКС КЕПИТЪЛ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206697857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31.12.2024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/>
      <c r="D11" s="161"/>
    </row>
    <row r="12" spans="1:13">
      <c r="A12" s="239" t="s">
        <v>380</v>
      </c>
      <c r="B12" s="149" t="s">
        <v>381</v>
      </c>
      <c r="C12" s="162">
        <v>-53</v>
      </c>
      <c r="D12" s="161">
        <v>-50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/>
      <c r="D13" s="161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>
        <v>-6</v>
      </c>
      <c r="D14" s="161">
        <v>-4</v>
      </c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>
        <v>8</v>
      </c>
      <c r="D15" s="161">
        <v>7</v>
      </c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/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/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/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/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>
        <v>-11</v>
      </c>
      <c r="D20" s="161">
        <v>-12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90">
        <f>SUM(C11:C20)</f>
        <v>-62</v>
      </c>
      <c r="D21" s="591">
        <f>SUM(D11:D20)</f>
        <v>-59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/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/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/>
      <c r="D25" s="16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/>
      <c r="D26" s="16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/>
      <c r="D27" s="161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/>
      <c r="D28" s="161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/>
      <c r="D29" s="161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/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/>
      <c r="D31" s="161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/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90">
        <f>SUM(C23:C32)</f>
        <v>0</v>
      </c>
      <c r="D33" s="591">
        <f>SUM(D23:D32)</f>
        <v>0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8"/>
      <c r="D34" s="589"/>
    </row>
    <row r="35" spans="1:13">
      <c r="A35" s="239" t="s">
        <v>423</v>
      </c>
      <c r="B35" s="149" t="s">
        <v>424</v>
      </c>
      <c r="C35" s="162"/>
      <c r="D35" s="161"/>
    </row>
    <row r="36" spans="1:13">
      <c r="A36" s="239" t="s">
        <v>425</v>
      </c>
      <c r="B36" s="149" t="s">
        <v>426</v>
      </c>
      <c r="C36" s="162"/>
      <c r="D36" s="161"/>
    </row>
    <row r="37" spans="1:13">
      <c r="A37" s="239" t="s">
        <v>427</v>
      </c>
      <c r="B37" s="149" t="s">
        <v>428</v>
      </c>
      <c r="C37" s="162"/>
      <c r="D37" s="161"/>
    </row>
    <row r="38" spans="1:13">
      <c r="A38" s="239" t="s">
        <v>429</v>
      </c>
      <c r="B38" s="149" t="s">
        <v>430</v>
      </c>
      <c r="C38" s="162"/>
      <c r="D38" s="161"/>
    </row>
    <row r="39" spans="1:13">
      <c r="A39" s="239" t="s">
        <v>431</v>
      </c>
      <c r="B39" s="149" t="s">
        <v>432</v>
      </c>
      <c r="C39" s="162"/>
      <c r="D39" s="161"/>
    </row>
    <row r="40" spans="1:13" ht="31.5">
      <c r="A40" s="239" t="s">
        <v>433</v>
      </c>
      <c r="B40" s="149" t="s">
        <v>434</v>
      </c>
      <c r="C40" s="162"/>
      <c r="D40" s="161"/>
    </row>
    <row r="41" spans="1:13">
      <c r="A41" s="239" t="s">
        <v>435</v>
      </c>
      <c r="B41" s="149" t="s">
        <v>436</v>
      </c>
      <c r="C41" s="162"/>
      <c r="D41" s="161"/>
    </row>
    <row r="42" spans="1:13">
      <c r="A42" s="239" t="s">
        <v>437</v>
      </c>
      <c r="B42" s="149" t="s">
        <v>438</v>
      </c>
      <c r="C42" s="162"/>
      <c r="D42" s="161"/>
      <c r="G42" s="150"/>
      <c r="H42" s="150"/>
    </row>
    <row r="43" spans="1:13" ht="16.5" thickBot="1">
      <c r="A43" s="256" t="s">
        <v>439</v>
      </c>
      <c r="B43" s="257" t="s">
        <v>440</v>
      </c>
      <c r="C43" s="592">
        <f>SUM(C35:C42)</f>
        <v>0</v>
      </c>
      <c r="D43" s="593">
        <f>SUM(D35:D42)</f>
        <v>0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-62</v>
      </c>
      <c r="D44" s="268">
        <f>D43+D33+D21</f>
        <v>-59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v>340</v>
      </c>
      <c r="D45" s="270">
        <v>399</v>
      </c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278</v>
      </c>
      <c r="D46" s="272">
        <f>D45+D44</f>
        <v>340</v>
      </c>
      <c r="G46" s="150"/>
      <c r="H46" s="150"/>
    </row>
    <row r="47" spans="1:13">
      <c r="A47" s="264" t="s">
        <v>447</v>
      </c>
      <c r="B47" s="273" t="s">
        <v>448</v>
      </c>
      <c r="C47" s="258"/>
      <c r="D47" s="259"/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19" t="s">
        <v>960</v>
      </c>
      <c r="G50" s="150"/>
      <c r="H50" s="150"/>
    </row>
    <row r="51" spans="1:13" ht="30" customHeight="1">
      <c r="A51" s="634" t="s">
        <v>966</v>
      </c>
      <c r="B51" s="634"/>
      <c r="C51" s="634"/>
      <c r="D51" s="634"/>
      <c r="G51" s="150"/>
      <c r="H51" s="150"/>
    </row>
    <row r="52" spans="1:13">
      <c r="A52" s="620"/>
      <c r="B52" s="620"/>
      <c r="C52" s="620"/>
      <c r="D52" s="620"/>
      <c r="G52" s="150"/>
      <c r="H52" s="150"/>
    </row>
    <row r="53" spans="1:13">
      <c r="A53" s="620"/>
      <c r="B53" s="620"/>
      <c r="C53" s="620"/>
      <c r="D53" s="620"/>
      <c r="G53" s="150"/>
      <c r="H53" s="150"/>
    </row>
    <row r="54" spans="1:13" s="37" customFormat="1">
      <c r="A54" s="621" t="s">
        <v>968</v>
      </c>
      <c r="B54" s="630">
        <f>pdeReportingDate</f>
        <v>45713</v>
      </c>
      <c r="C54" s="630"/>
      <c r="D54" s="630"/>
      <c r="E54" s="630"/>
      <c r="F54" s="624"/>
      <c r="G54" s="624"/>
      <c r="H54" s="624"/>
      <c r="M54" s="83"/>
    </row>
    <row r="55" spans="1:13" s="37" customFormat="1">
      <c r="A55" s="621"/>
      <c r="B55" s="630"/>
      <c r="C55" s="630"/>
      <c r="D55" s="630"/>
      <c r="E55" s="630"/>
      <c r="F55" s="46"/>
      <c r="G55" s="46"/>
      <c r="H55" s="46"/>
      <c r="M55" s="83"/>
    </row>
    <row r="56" spans="1:13" s="37" customFormat="1">
      <c r="A56" s="622" t="s">
        <v>8</v>
      </c>
      <c r="B56" s="631" t="str">
        <f>authorName</f>
        <v>Данаил Коев</v>
      </c>
      <c r="C56" s="631"/>
      <c r="D56" s="631"/>
      <c r="E56" s="631"/>
      <c r="F56" s="68"/>
      <c r="G56" s="68"/>
      <c r="H56" s="68"/>
    </row>
    <row r="57" spans="1:13" s="37" customFormat="1">
      <c r="A57" s="622"/>
      <c r="B57" s="631"/>
      <c r="C57" s="631"/>
      <c r="D57" s="631"/>
      <c r="E57" s="631"/>
      <c r="F57" s="68"/>
      <c r="G57" s="68"/>
      <c r="H57" s="68"/>
    </row>
    <row r="58" spans="1:13" s="37" customFormat="1">
      <c r="A58" s="622" t="s">
        <v>920</v>
      </c>
      <c r="B58" s="631"/>
      <c r="C58" s="631"/>
      <c r="D58" s="631"/>
      <c r="E58" s="631"/>
      <c r="F58" s="68"/>
      <c r="G58" s="68"/>
      <c r="H58" s="68"/>
    </row>
    <row r="59" spans="1:13" s="28" customFormat="1">
      <c r="A59" s="623"/>
      <c r="B59" s="629" t="s">
        <v>988</v>
      </c>
      <c r="C59" s="629"/>
      <c r="D59" s="629"/>
      <c r="E59" s="629"/>
      <c r="F59" s="517"/>
      <c r="G59" s="40"/>
      <c r="H59" s="37"/>
    </row>
    <row r="60" spans="1:13">
      <c r="A60" s="623"/>
      <c r="B60" s="629"/>
      <c r="C60" s="629"/>
      <c r="D60" s="629"/>
      <c r="E60" s="629"/>
      <c r="F60" s="517"/>
      <c r="G60" s="40"/>
      <c r="H60" s="37"/>
    </row>
    <row r="61" spans="1:13">
      <c r="A61" s="623"/>
      <c r="B61" s="629"/>
      <c r="C61" s="629"/>
      <c r="D61" s="629"/>
      <c r="E61" s="629"/>
      <c r="F61" s="517"/>
      <c r="G61" s="40"/>
      <c r="H61" s="37"/>
    </row>
    <row r="62" spans="1:13">
      <c r="A62" s="623"/>
      <c r="B62" s="629"/>
      <c r="C62" s="629"/>
      <c r="D62" s="629"/>
      <c r="E62" s="629"/>
      <c r="F62" s="517"/>
      <c r="G62" s="40"/>
      <c r="H62" s="37"/>
    </row>
    <row r="63" spans="1:13">
      <c r="A63" s="623"/>
      <c r="B63" s="629"/>
      <c r="C63" s="629"/>
      <c r="D63" s="629"/>
      <c r="E63" s="629"/>
      <c r="F63" s="517"/>
      <c r="G63" s="40"/>
      <c r="H63" s="37"/>
    </row>
    <row r="64" spans="1:13">
      <c r="A64" s="623"/>
      <c r="B64" s="629"/>
      <c r="C64" s="629"/>
      <c r="D64" s="629"/>
      <c r="E64" s="629"/>
      <c r="F64" s="517"/>
      <c r="G64" s="40"/>
      <c r="H64" s="37"/>
    </row>
    <row r="65" spans="1:8">
      <c r="A65" s="623"/>
      <c r="B65" s="629"/>
      <c r="C65" s="629"/>
      <c r="D65" s="629"/>
      <c r="E65" s="629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4" zoomScale="80" zoomScaleNormal="100" zoomScaleSheetLayoutView="80" workbookViewId="0">
      <selection activeCell="E14" sqref="E14"/>
    </sheetView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ДРОНАМИКС КЕПИТЪЛ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206697857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31.12.2024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39" t="s">
        <v>453</v>
      </c>
      <c r="B8" s="642" t="s">
        <v>454</v>
      </c>
      <c r="C8" s="635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5" t="s">
        <v>460</v>
      </c>
      <c r="L8" s="635" t="s">
        <v>461</v>
      </c>
      <c r="M8" s="477"/>
      <c r="N8" s="478"/>
    </row>
    <row r="9" spans="1:14" s="479" customFormat="1" ht="31.5">
      <c r="A9" s="640"/>
      <c r="B9" s="643"/>
      <c r="C9" s="636"/>
      <c r="D9" s="638" t="s">
        <v>826</v>
      </c>
      <c r="E9" s="638" t="s">
        <v>456</v>
      </c>
      <c r="F9" s="481" t="s">
        <v>457</v>
      </c>
      <c r="G9" s="481"/>
      <c r="H9" s="481"/>
      <c r="I9" s="645" t="s">
        <v>458</v>
      </c>
      <c r="J9" s="645" t="s">
        <v>459</v>
      </c>
      <c r="K9" s="636"/>
      <c r="L9" s="636"/>
      <c r="M9" s="482" t="s">
        <v>825</v>
      </c>
      <c r="N9" s="478"/>
    </row>
    <row r="10" spans="1:14" s="479" customFormat="1" ht="31.5">
      <c r="A10" s="641"/>
      <c r="B10" s="644"/>
      <c r="C10" s="637"/>
      <c r="D10" s="638"/>
      <c r="E10" s="638"/>
      <c r="F10" s="480" t="s">
        <v>462</v>
      </c>
      <c r="G10" s="480" t="s">
        <v>463</v>
      </c>
      <c r="H10" s="480" t="s">
        <v>464</v>
      </c>
      <c r="I10" s="637"/>
      <c r="J10" s="637"/>
      <c r="K10" s="637"/>
      <c r="L10" s="637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6">
        <f>'1-Баланс'!H18</f>
        <v>5384</v>
      </c>
      <c r="D13" s="526">
        <f>'1-Баланс'!H20</f>
        <v>533</v>
      </c>
      <c r="E13" s="526">
        <f>'1-Баланс'!H21</f>
        <v>0</v>
      </c>
      <c r="F13" s="526">
        <f>'1-Баланс'!H23</f>
        <v>0</v>
      </c>
      <c r="G13" s="526">
        <f>'1-Баланс'!H24</f>
        <v>0</v>
      </c>
      <c r="H13" s="527"/>
      <c r="I13" s="526">
        <f>'1-Баланс'!H29+'1-Баланс'!H32</f>
        <v>0</v>
      </c>
      <c r="J13" s="526">
        <f>'1-Баланс'!H30+'1-Баланс'!H33</f>
        <v>-304</v>
      </c>
      <c r="K13" s="527"/>
      <c r="L13" s="526">
        <f>SUM(C13:K13)</f>
        <v>5613</v>
      </c>
      <c r="M13" s="528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6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6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6">
        <f>C13+C14</f>
        <v>5384</v>
      </c>
      <c r="D17" s="526">
        <f t="shared" ref="D17:M17" si="2">D13+D14</f>
        <v>533</v>
      </c>
      <c r="E17" s="526">
        <f t="shared" si="2"/>
        <v>0</v>
      </c>
      <c r="F17" s="526">
        <f t="shared" si="2"/>
        <v>0</v>
      </c>
      <c r="G17" s="526">
        <f t="shared" si="2"/>
        <v>0</v>
      </c>
      <c r="H17" s="526">
        <f t="shared" si="2"/>
        <v>0</v>
      </c>
      <c r="I17" s="526">
        <f t="shared" si="2"/>
        <v>0</v>
      </c>
      <c r="J17" s="526">
        <f t="shared" si="2"/>
        <v>-304</v>
      </c>
      <c r="K17" s="526">
        <f t="shared" si="2"/>
        <v>0</v>
      </c>
      <c r="L17" s="526">
        <f t="shared" si="1"/>
        <v>5613</v>
      </c>
      <c r="M17" s="528">
        <f t="shared" si="2"/>
        <v>0</v>
      </c>
    </row>
    <row r="18" spans="1:14">
      <c r="A18" s="492" t="s">
        <v>477</v>
      </c>
      <c r="B18" s="493" t="s">
        <v>478</v>
      </c>
      <c r="C18" s="587"/>
      <c r="D18" s="587"/>
      <c r="E18" s="587"/>
      <c r="F18" s="587"/>
      <c r="G18" s="587"/>
      <c r="H18" s="587"/>
      <c r="I18" s="526">
        <f>+'1-Баланс'!G32</f>
        <v>0</v>
      </c>
      <c r="J18" s="526">
        <f>+'1-Баланс'!G33</f>
        <v>-59</v>
      </c>
      <c r="K18" s="527"/>
      <c r="L18" s="526">
        <f t="shared" si="1"/>
        <v>-59</v>
      </c>
      <c r="M18" s="574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526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6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/>
      <c r="J21" s="277"/>
      <c r="K21" s="277"/>
      <c r="L21" s="526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6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6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6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6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6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6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6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6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/>
      <c r="G30" s="277"/>
      <c r="H30" s="277"/>
      <c r="I30" s="277"/>
      <c r="J30" s="277"/>
      <c r="K30" s="277"/>
      <c r="L30" s="526">
        <f t="shared" si="1"/>
        <v>0</v>
      </c>
      <c r="M30" s="278"/>
    </row>
    <row r="31" spans="1:14">
      <c r="A31" s="492" t="s">
        <v>501</v>
      </c>
      <c r="B31" s="493" t="s">
        <v>502</v>
      </c>
      <c r="C31" s="526">
        <f>C19+C22+C23+C26+C30+C29+C17+C18</f>
        <v>5384</v>
      </c>
      <c r="D31" s="526">
        <f t="shared" ref="D31:M31" si="6">D19+D22+D23+D26+D30+D29+D17+D18</f>
        <v>533</v>
      </c>
      <c r="E31" s="526">
        <f t="shared" si="6"/>
        <v>0</v>
      </c>
      <c r="F31" s="526">
        <f t="shared" si="6"/>
        <v>0</v>
      </c>
      <c r="G31" s="526">
        <f t="shared" si="6"/>
        <v>0</v>
      </c>
      <c r="H31" s="526">
        <f t="shared" si="6"/>
        <v>0</v>
      </c>
      <c r="I31" s="526">
        <f t="shared" si="6"/>
        <v>0</v>
      </c>
      <c r="J31" s="526">
        <f t="shared" si="6"/>
        <v>-363</v>
      </c>
      <c r="K31" s="526">
        <f t="shared" si="6"/>
        <v>0</v>
      </c>
      <c r="L31" s="526">
        <f t="shared" si="1"/>
        <v>5554</v>
      </c>
      <c r="M31" s="528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6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6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9">
        <f t="shared" ref="C34:K34" si="7">C31+C32+C33</f>
        <v>5384</v>
      </c>
      <c r="D34" s="529">
        <f t="shared" si="7"/>
        <v>533</v>
      </c>
      <c r="E34" s="529">
        <f t="shared" si="7"/>
        <v>0</v>
      </c>
      <c r="F34" s="529">
        <f t="shared" si="7"/>
        <v>0</v>
      </c>
      <c r="G34" s="529">
        <f t="shared" si="7"/>
        <v>0</v>
      </c>
      <c r="H34" s="529">
        <f t="shared" si="7"/>
        <v>0</v>
      </c>
      <c r="I34" s="529">
        <f t="shared" si="7"/>
        <v>0</v>
      </c>
      <c r="J34" s="529">
        <f t="shared" si="7"/>
        <v>-363</v>
      </c>
      <c r="K34" s="529">
        <f t="shared" si="7"/>
        <v>0</v>
      </c>
      <c r="L34" s="529">
        <f t="shared" si="1"/>
        <v>5554</v>
      </c>
      <c r="M34" s="530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21" t="s">
        <v>968</v>
      </c>
      <c r="B38" s="630">
        <f>pdeReportingDate</f>
        <v>45713</v>
      </c>
      <c r="C38" s="630"/>
      <c r="D38" s="630"/>
      <c r="E38" s="630"/>
      <c r="F38" s="630"/>
      <c r="G38" s="630"/>
      <c r="H38" s="630"/>
    </row>
    <row r="39" spans="1:13">
      <c r="A39" s="621"/>
      <c r="B39" s="46"/>
      <c r="C39" s="46"/>
      <c r="D39" s="46"/>
      <c r="E39" s="46"/>
      <c r="F39" s="46"/>
      <c r="G39" s="46"/>
      <c r="H39" s="46"/>
    </row>
    <row r="40" spans="1:13">
      <c r="A40" s="622" t="s">
        <v>8</v>
      </c>
      <c r="B40" s="631" t="str">
        <f>authorName</f>
        <v>Данаил Коев</v>
      </c>
      <c r="C40" s="631"/>
      <c r="D40" s="631"/>
      <c r="E40" s="631"/>
      <c r="F40" s="631"/>
      <c r="G40" s="631"/>
      <c r="H40" s="631"/>
    </row>
    <row r="41" spans="1:13">
      <c r="A41" s="622"/>
      <c r="B41" s="68"/>
      <c r="C41" s="68"/>
      <c r="D41" s="68"/>
      <c r="E41" s="68"/>
      <c r="F41" s="68"/>
      <c r="G41" s="68"/>
      <c r="H41" s="68"/>
    </row>
    <row r="42" spans="1:13">
      <c r="A42" s="622" t="s">
        <v>920</v>
      </c>
      <c r="B42" s="632"/>
      <c r="C42" s="632"/>
      <c r="D42" s="632"/>
      <c r="E42" s="632"/>
      <c r="F42" s="632"/>
      <c r="G42" s="632"/>
      <c r="H42" s="632"/>
    </row>
    <row r="43" spans="1:13">
      <c r="A43" s="623"/>
      <c r="B43" s="629" t="s">
        <v>988</v>
      </c>
      <c r="C43" s="629"/>
      <c r="D43" s="629"/>
      <c r="E43" s="629"/>
      <c r="F43" s="517"/>
      <c r="G43" s="40"/>
      <c r="H43" s="37"/>
    </row>
    <row r="44" spans="1:13">
      <c r="A44" s="623"/>
      <c r="B44" s="629"/>
      <c r="C44" s="629"/>
      <c r="D44" s="629"/>
      <c r="E44" s="629"/>
      <c r="F44" s="517"/>
      <c r="G44" s="40"/>
      <c r="H44" s="37"/>
    </row>
    <row r="45" spans="1:13">
      <c r="A45" s="623"/>
      <c r="B45" s="629"/>
      <c r="C45" s="629"/>
      <c r="D45" s="629"/>
      <c r="E45" s="629"/>
      <c r="F45" s="517"/>
      <c r="G45" s="40"/>
      <c r="H45" s="37"/>
    </row>
    <row r="46" spans="1:13">
      <c r="A46" s="623"/>
      <c r="B46" s="629"/>
      <c r="C46" s="629"/>
      <c r="D46" s="629"/>
      <c r="E46" s="629"/>
      <c r="F46" s="517"/>
      <c r="G46" s="40"/>
      <c r="H46" s="37"/>
    </row>
    <row r="47" spans="1:13">
      <c r="A47" s="623"/>
      <c r="B47" s="629"/>
      <c r="C47" s="629"/>
      <c r="D47" s="629"/>
      <c r="E47" s="629"/>
      <c r="F47" s="517"/>
      <c r="G47" s="40"/>
      <c r="H47" s="37"/>
    </row>
    <row r="48" spans="1:13">
      <c r="A48" s="623"/>
      <c r="B48" s="629"/>
      <c r="C48" s="629"/>
      <c r="D48" s="629"/>
      <c r="E48" s="629"/>
      <c r="F48" s="517"/>
      <c r="G48" s="40"/>
      <c r="H48" s="37"/>
    </row>
    <row r="49" spans="1:8">
      <c r="A49" s="623"/>
      <c r="B49" s="629"/>
      <c r="C49" s="629"/>
      <c r="D49" s="629"/>
      <c r="E49" s="629"/>
      <c r="F49" s="517"/>
      <c r="G49" s="40"/>
      <c r="H49" s="37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02" zoomScale="70" zoomScaleNormal="70" zoomScaleSheetLayoutView="70" workbookViewId="0">
      <selection activeCell="B161" sqref="B161:E161"/>
    </sheetView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ДРОНАМИКС КЕПИТЪЛ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206697857</v>
      </c>
      <c r="B4" s="35"/>
      <c r="C4" s="21"/>
      <c r="D4" s="21"/>
    </row>
    <row r="5" spans="1:6">
      <c r="A5" s="64" t="str">
        <f>CONCATENATE("към ",TEXT(endDate,"dd.mm.yyyy")," г.")</f>
        <v>към 31.12.2024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9">
        <v>1</v>
      </c>
      <c r="B12" s="610"/>
      <c r="C12" s="79"/>
      <c r="D12" s="79"/>
      <c r="E12" s="79"/>
      <c r="F12" s="419">
        <f>C12-E12</f>
        <v>0</v>
      </c>
    </row>
    <row r="13" spans="1:6">
      <c r="A13" s="609">
        <v>2</v>
      </c>
      <c r="B13" s="610"/>
      <c r="C13" s="79"/>
      <c r="D13" s="79"/>
      <c r="E13" s="79"/>
      <c r="F13" s="419">
        <f t="shared" ref="F13:F26" si="0">C13-E13</f>
        <v>0</v>
      </c>
    </row>
    <row r="14" spans="1:6">
      <c r="A14" s="609">
        <v>3</v>
      </c>
      <c r="B14" s="610"/>
      <c r="C14" s="79"/>
      <c r="D14" s="79"/>
      <c r="E14" s="79"/>
      <c r="F14" s="419">
        <f t="shared" si="0"/>
        <v>0</v>
      </c>
    </row>
    <row r="15" spans="1:6">
      <c r="A15" s="609">
        <v>4</v>
      </c>
      <c r="B15" s="610"/>
      <c r="C15" s="79"/>
      <c r="D15" s="79"/>
      <c r="E15" s="79"/>
      <c r="F15" s="419">
        <f t="shared" si="0"/>
        <v>0</v>
      </c>
    </row>
    <row r="16" spans="1:6">
      <c r="A16" s="609">
        <v>5</v>
      </c>
      <c r="B16" s="610"/>
      <c r="C16" s="79"/>
      <c r="D16" s="79"/>
      <c r="E16" s="79"/>
      <c r="F16" s="419">
        <f t="shared" si="0"/>
        <v>0</v>
      </c>
    </row>
    <row r="17" spans="1:6">
      <c r="A17" s="609">
        <v>6</v>
      </c>
      <c r="B17" s="610"/>
      <c r="C17" s="79"/>
      <c r="D17" s="79"/>
      <c r="E17" s="79"/>
      <c r="F17" s="419">
        <f t="shared" si="0"/>
        <v>0</v>
      </c>
    </row>
    <row r="18" spans="1:6">
      <c r="A18" s="609">
        <v>7</v>
      </c>
      <c r="B18" s="610"/>
      <c r="C18" s="79"/>
      <c r="D18" s="79"/>
      <c r="E18" s="79"/>
      <c r="F18" s="419">
        <f t="shared" si="0"/>
        <v>0</v>
      </c>
    </row>
    <row r="19" spans="1:6">
      <c r="A19" s="609">
        <v>8</v>
      </c>
      <c r="B19" s="610"/>
      <c r="C19" s="79"/>
      <c r="D19" s="79"/>
      <c r="E19" s="79"/>
      <c r="F19" s="419">
        <f t="shared" si="0"/>
        <v>0</v>
      </c>
    </row>
    <row r="20" spans="1:6">
      <c r="A20" s="609">
        <v>9</v>
      </c>
      <c r="B20" s="610"/>
      <c r="C20" s="79"/>
      <c r="D20" s="79"/>
      <c r="E20" s="79"/>
      <c r="F20" s="419">
        <f t="shared" si="0"/>
        <v>0</v>
      </c>
    </row>
    <row r="21" spans="1:6">
      <c r="A21" s="609">
        <v>10</v>
      </c>
      <c r="B21" s="610"/>
      <c r="C21" s="79"/>
      <c r="D21" s="79"/>
      <c r="E21" s="79"/>
      <c r="F21" s="419">
        <f t="shared" si="0"/>
        <v>0</v>
      </c>
    </row>
    <row r="22" spans="1:6">
      <c r="A22" s="609">
        <v>11</v>
      </c>
      <c r="B22" s="610"/>
      <c r="C22" s="79"/>
      <c r="D22" s="79"/>
      <c r="E22" s="79"/>
      <c r="F22" s="419">
        <f t="shared" si="0"/>
        <v>0</v>
      </c>
    </row>
    <row r="23" spans="1:6">
      <c r="A23" s="609">
        <v>12</v>
      </c>
      <c r="B23" s="610"/>
      <c r="C23" s="79"/>
      <c r="D23" s="79"/>
      <c r="E23" s="79"/>
      <c r="F23" s="419">
        <f t="shared" si="0"/>
        <v>0</v>
      </c>
    </row>
    <row r="24" spans="1:6">
      <c r="A24" s="609">
        <v>13</v>
      </c>
      <c r="B24" s="610"/>
      <c r="C24" s="79"/>
      <c r="D24" s="79"/>
      <c r="E24" s="79"/>
      <c r="F24" s="419">
        <f t="shared" si="0"/>
        <v>0</v>
      </c>
    </row>
    <row r="25" spans="1:6">
      <c r="A25" s="609">
        <v>14</v>
      </c>
      <c r="B25" s="610"/>
      <c r="C25" s="79"/>
      <c r="D25" s="79"/>
      <c r="E25" s="79"/>
      <c r="F25" s="419">
        <f t="shared" si="0"/>
        <v>0</v>
      </c>
    </row>
    <row r="26" spans="1:6">
      <c r="A26" s="609">
        <v>15</v>
      </c>
      <c r="B26" s="610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9">
        <v>1</v>
      </c>
      <c r="B29" s="610"/>
      <c r="C29" s="79"/>
      <c r="D29" s="79"/>
      <c r="E29" s="79"/>
      <c r="F29" s="419">
        <f>C29-E29</f>
        <v>0</v>
      </c>
    </row>
    <row r="30" spans="1:6">
      <c r="A30" s="609">
        <v>2</v>
      </c>
      <c r="B30" s="610"/>
      <c r="C30" s="79"/>
      <c r="D30" s="79"/>
      <c r="E30" s="79"/>
      <c r="F30" s="419">
        <f t="shared" ref="F30:F43" si="1">C30-E30</f>
        <v>0</v>
      </c>
    </row>
    <row r="31" spans="1:6">
      <c r="A31" s="609">
        <v>3</v>
      </c>
      <c r="B31" s="610"/>
      <c r="C31" s="79"/>
      <c r="D31" s="79"/>
      <c r="E31" s="79"/>
      <c r="F31" s="419">
        <f t="shared" si="1"/>
        <v>0</v>
      </c>
    </row>
    <row r="32" spans="1:6">
      <c r="A32" s="609">
        <v>4</v>
      </c>
      <c r="B32" s="610"/>
      <c r="C32" s="79"/>
      <c r="D32" s="79"/>
      <c r="E32" s="79"/>
      <c r="F32" s="419">
        <f t="shared" si="1"/>
        <v>0</v>
      </c>
    </row>
    <row r="33" spans="1:6">
      <c r="A33" s="609">
        <v>5</v>
      </c>
      <c r="B33" s="610"/>
      <c r="C33" s="79"/>
      <c r="D33" s="79"/>
      <c r="E33" s="79"/>
      <c r="F33" s="419">
        <f t="shared" si="1"/>
        <v>0</v>
      </c>
    </row>
    <row r="34" spans="1:6">
      <c r="A34" s="609">
        <v>6</v>
      </c>
      <c r="B34" s="610"/>
      <c r="C34" s="79"/>
      <c r="D34" s="79"/>
      <c r="E34" s="79"/>
      <c r="F34" s="419">
        <f t="shared" si="1"/>
        <v>0</v>
      </c>
    </row>
    <row r="35" spans="1:6">
      <c r="A35" s="609">
        <v>7</v>
      </c>
      <c r="B35" s="610"/>
      <c r="C35" s="79"/>
      <c r="D35" s="79"/>
      <c r="E35" s="79"/>
      <c r="F35" s="419">
        <f t="shared" si="1"/>
        <v>0</v>
      </c>
    </row>
    <row r="36" spans="1:6">
      <c r="A36" s="609">
        <v>8</v>
      </c>
      <c r="B36" s="610"/>
      <c r="C36" s="79"/>
      <c r="D36" s="79"/>
      <c r="E36" s="79"/>
      <c r="F36" s="419">
        <f t="shared" si="1"/>
        <v>0</v>
      </c>
    </row>
    <row r="37" spans="1:6">
      <c r="A37" s="609">
        <v>9</v>
      </c>
      <c r="B37" s="610"/>
      <c r="C37" s="79"/>
      <c r="D37" s="79"/>
      <c r="E37" s="79"/>
      <c r="F37" s="419">
        <f t="shared" si="1"/>
        <v>0</v>
      </c>
    </row>
    <row r="38" spans="1:6">
      <c r="A38" s="609">
        <v>10</v>
      </c>
      <c r="B38" s="610"/>
      <c r="C38" s="79"/>
      <c r="D38" s="79"/>
      <c r="E38" s="79"/>
      <c r="F38" s="419">
        <f t="shared" si="1"/>
        <v>0</v>
      </c>
    </row>
    <row r="39" spans="1:6">
      <c r="A39" s="609">
        <v>11</v>
      </c>
      <c r="B39" s="610"/>
      <c r="C39" s="79"/>
      <c r="D39" s="79"/>
      <c r="E39" s="79"/>
      <c r="F39" s="419">
        <f t="shared" si="1"/>
        <v>0</v>
      </c>
    </row>
    <row r="40" spans="1:6">
      <c r="A40" s="609">
        <v>12</v>
      </c>
      <c r="B40" s="610"/>
      <c r="C40" s="79"/>
      <c r="D40" s="79"/>
      <c r="E40" s="79"/>
      <c r="F40" s="419">
        <f t="shared" si="1"/>
        <v>0</v>
      </c>
    </row>
    <row r="41" spans="1:6">
      <c r="A41" s="609">
        <v>13</v>
      </c>
      <c r="B41" s="610"/>
      <c r="C41" s="79"/>
      <c r="D41" s="79"/>
      <c r="E41" s="79"/>
      <c r="F41" s="419">
        <f t="shared" si="1"/>
        <v>0</v>
      </c>
    </row>
    <row r="42" spans="1:6">
      <c r="A42" s="609">
        <v>14</v>
      </c>
      <c r="B42" s="610"/>
      <c r="C42" s="79"/>
      <c r="D42" s="79"/>
      <c r="E42" s="79"/>
      <c r="F42" s="419">
        <f t="shared" si="1"/>
        <v>0</v>
      </c>
    </row>
    <row r="43" spans="1:6">
      <c r="A43" s="609">
        <v>15</v>
      </c>
      <c r="B43" s="610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9">
        <v>1</v>
      </c>
      <c r="B46" s="610"/>
      <c r="C46" s="79"/>
      <c r="D46" s="79"/>
      <c r="E46" s="79"/>
      <c r="F46" s="419">
        <f>C46-E46</f>
        <v>0</v>
      </c>
    </row>
    <row r="47" spans="1:6">
      <c r="A47" s="609">
        <v>2</v>
      </c>
      <c r="B47" s="610"/>
      <c r="C47" s="79"/>
      <c r="D47" s="79"/>
      <c r="E47" s="79"/>
      <c r="F47" s="419">
        <f t="shared" ref="F47:F60" si="2">C47-E47</f>
        <v>0</v>
      </c>
    </row>
    <row r="48" spans="1:6">
      <c r="A48" s="609">
        <v>3</v>
      </c>
      <c r="B48" s="610"/>
      <c r="C48" s="79"/>
      <c r="D48" s="79"/>
      <c r="E48" s="79"/>
      <c r="F48" s="419">
        <f t="shared" si="2"/>
        <v>0</v>
      </c>
    </row>
    <row r="49" spans="1:6">
      <c r="A49" s="609">
        <v>4</v>
      </c>
      <c r="B49" s="610"/>
      <c r="C49" s="79"/>
      <c r="D49" s="79"/>
      <c r="E49" s="79"/>
      <c r="F49" s="419">
        <f t="shared" si="2"/>
        <v>0</v>
      </c>
    </row>
    <row r="50" spans="1:6">
      <c r="A50" s="609">
        <v>5</v>
      </c>
      <c r="B50" s="610"/>
      <c r="C50" s="79"/>
      <c r="D50" s="79"/>
      <c r="E50" s="79"/>
      <c r="F50" s="419">
        <f t="shared" si="2"/>
        <v>0</v>
      </c>
    </row>
    <row r="51" spans="1:6">
      <c r="A51" s="609">
        <v>6</v>
      </c>
      <c r="B51" s="610"/>
      <c r="C51" s="79"/>
      <c r="D51" s="79"/>
      <c r="E51" s="79"/>
      <c r="F51" s="419">
        <f t="shared" si="2"/>
        <v>0</v>
      </c>
    </row>
    <row r="52" spans="1:6">
      <c r="A52" s="609">
        <v>7</v>
      </c>
      <c r="B52" s="610"/>
      <c r="C52" s="79"/>
      <c r="D52" s="79"/>
      <c r="E52" s="79"/>
      <c r="F52" s="419">
        <f t="shared" si="2"/>
        <v>0</v>
      </c>
    </row>
    <row r="53" spans="1:6">
      <c r="A53" s="609">
        <v>8</v>
      </c>
      <c r="B53" s="610"/>
      <c r="C53" s="79"/>
      <c r="D53" s="79"/>
      <c r="E53" s="79"/>
      <c r="F53" s="419">
        <f t="shared" si="2"/>
        <v>0</v>
      </c>
    </row>
    <row r="54" spans="1:6">
      <c r="A54" s="609">
        <v>9</v>
      </c>
      <c r="B54" s="610"/>
      <c r="C54" s="79"/>
      <c r="D54" s="79"/>
      <c r="E54" s="79"/>
      <c r="F54" s="419">
        <f t="shared" si="2"/>
        <v>0</v>
      </c>
    </row>
    <row r="55" spans="1:6">
      <c r="A55" s="609">
        <v>10</v>
      </c>
      <c r="B55" s="610"/>
      <c r="C55" s="79"/>
      <c r="D55" s="79"/>
      <c r="E55" s="79"/>
      <c r="F55" s="419">
        <f t="shared" si="2"/>
        <v>0</v>
      </c>
    </row>
    <row r="56" spans="1:6">
      <c r="A56" s="609">
        <v>11</v>
      </c>
      <c r="B56" s="610"/>
      <c r="C56" s="79"/>
      <c r="D56" s="79"/>
      <c r="E56" s="79"/>
      <c r="F56" s="419">
        <f t="shared" si="2"/>
        <v>0</v>
      </c>
    </row>
    <row r="57" spans="1:6">
      <c r="A57" s="609">
        <v>12</v>
      </c>
      <c r="B57" s="610"/>
      <c r="C57" s="79"/>
      <c r="D57" s="79"/>
      <c r="E57" s="79"/>
      <c r="F57" s="419">
        <f t="shared" si="2"/>
        <v>0</v>
      </c>
    </row>
    <row r="58" spans="1:6">
      <c r="A58" s="609">
        <v>13</v>
      </c>
      <c r="B58" s="610"/>
      <c r="C58" s="79"/>
      <c r="D58" s="79"/>
      <c r="E58" s="79"/>
      <c r="F58" s="419">
        <f t="shared" si="2"/>
        <v>0</v>
      </c>
    </row>
    <row r="59" spans="1:6">
      <c r="A59" s="609">
        <v>14</v>
      </c>
      <c r="B59" s="610"/>
      <c r="C59" s="79"/>
      <c r="D59" s="79"/>
      <c r="E59" s="79"/>
      <c r="F59" s="419">
        <f t="shared" si="2"/>
        <v>0</v>
      </c>
    </row>
    <row r="60" spans="1:6">
      <c r="A60" s="609">
        <v>15</v>
      </c>
      <c r="B60" s="610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9">
        <v>1</v>
      </c>
      <c r="B63" s="610"/>
      <c r="C63" s="79"/>
      <c r="D63" s="79"/>
      <c r="E63" s="79"/>
      <c r="F63" s="419">
        <f>C63-E63</f>
        <v>0</v>
      </c>
    </row>
    <row r="64" spans="1:6">
      <c r="A64" s="609">
        <v>2</v>
      </c>
      <c r="B64" s="610"/>
      <c r="C64" s="79"/>
      <c r="D64" s="79"/>
      <c r="E64" s="79"/>
      <c r="F64" s="419">
        <f t="shared" ref="F64:F77" si="3">C64-E64</f>
        <v>0</v>
      </c>
    </row>
    <row r="65" spans="1:6">
      <c r="A65" s="609">
        <v>3</v>
      </c>
      <c r="B65" s="610"/>
      <c r="C65" s="79"/>
      <c r="D65" s="79"/>
      <c r="E65" s="79"/>
      <c r="F65" s="419">
        <f t="shared" si="3"/>
        <v>0</v>
      </c>
    </row>
    <row r="66" spans="1:6">
      <c r="A66" s="609">
        <v>4</v>
      </c>
      <c r="B66" s="610"/>
      <c r="C66" s="79"/>
      <c r="D66" s="79"/>
      <c r="E66" s="79"/>
      <c r="F66" s="419">
        <f t="shared" si="3"/>
        <v>0</v>
      </c>
    </row>
    <row r="67" spans="1:6">
      <c r="A67" s="609">
        <v>5</v>
      </c>
      <c r="B67" s="610"/>
      <c r="C67" s="79"/>
      <c r="D67" s="79"/>
      <c r="E67" s="79"/>
      <c r="F67" s="419">
        <f t="shared" si="3"/>
        <v>0</v>
      </c>
    </row>
    <row r="68" spans="1:6">
      <c r="A68" s="609">
        <v>6</v>
      </c>
      <c r="B68" s="610"/>
      <c r="C68" s="79"/>
      <c r="D68" s="79"/>
      <c r="E68" s="79"/>
      <c r="F68" s="419">
        <f t="shared" si="3"/>
        <v>0</v>
      </c>
    </row>
    <row r="69" spans="1:6">
      <c r="A69" s="609">
        <v>7</v>
      </c>
      <c r="B69" s="610"/>
      <c r="C69" s="79"/>
      <c r="D69" s="79"/>
      <c r="E69" s="79"/>
      <c r="F69" s="419">
        <f t="shared" si="3"/>
        <v>0</v>
      </c>
    </row>
    <row r="70" spans="1:6">
      <c r="A70" s="609">
        <v>8</v>
      </c>
      <c r="B70" s="610"/>
      <c r="C70" s="79"/>
      <c r="D70" s="79"/>
      <c r="E70" s="79"/>
      <c r="F70" s="419">
        <f t="shared" si="3"/>
        <v>0</v>
      </c>
    </row>
    <row r="71" spans="1:6">
      <c r="A71" s="609">
        <v>9</v>
      </c>
      <c r="B71" s="610"/>
      <c r="C71" s="79"/>
      <c r="D71" s="79"/>
      <c r="E71" s="79"/>
      <c r="F71" s="419">
        <f t="shared" si="3"/>
        <v>0</v>
      </c>
    </row>
    <row r="72" spans="1:6">
      <c r="A72" s="609">
        <v>10</v>
      </c>
      <c r="B72" s="610"/>
      <c r="C72" s="79"/>
      <c r="D72" s="79"/>
      <c r="E72" s="79"/>
      <c r="F72" s="419">
        <f t="shared" si="3"/>
        <v>0</v>
      </c>
    </row>
    <row r="73" spans="1:6">
      <c r="A73" s="609">
        <v>11</v>
      </c>
      <c r="B73" s="610"/>
      <c r="C73" s="79"/>
      <c r="D73" s="79"/>
      <c r="E73" s="79"/>
      <c r="F73" s="419">
        <f t="shared" si="3"/>
        <v>0</v>
      </c>
    </row>
    <row r="74" spans="1:6">
      <c r="A74" s="609">
        <v>12</v>
      </c>
      <c r="B74" s="610"/>
      <c r="C74" s="79"/>
      <c r="D74" s="79"/>
      <c r="E74" s="79"/>
      <c r="F74" s="419">
        <f t="shared" si="3"/>
        <v>0</v>
      </c>
    </row>
    <row r="75" spans="1:6">
      <c r="A75" s="609">
        <v>13</v>
      </c>
      <c r="B75" s="610"/>
      <c r="C75" s="79"/>
      <c r="D75" s="79"/>
      <c r="E75" s="79"/>
      <c r="F75" s="419">
        <f t="shared" si="3"/>
        <v>0</v>
      </c>
    </row>
    <row r="76" spans="1:6">
      <c r="A76" s="609">
        <v>14</v>
      </c>
      <c r="B76" s="610"/>
      <c r="C76" s="79"/>
      <c r="D76" s="79"/>
      <c r="E76" s="79"/>
      <c r="F76" s="419">
        <f t="shared" si="3"/>
        <v>0</v>
      </c>
    </row>
    <row r="77" spans="1:6">
      <c r="A77" s="609">
        <v>15</v>
      </c>
      <c r="B77" s="610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9">
        <v>1</v>
      </c>
      <c r="B82" s="610"/>
      <c r="C82" s="79"/>
      <c r="D82" s="79"/>
      <c r="E82" s="79"/>
      <c r="F82" s="419">
        <f>C82-E82</f>
        <v>0</v>
      </c>
    </row>
    <row r="83" spans="1:6">
      <c r="A83" s="609">
        <v>2</v>
      </c>
      <c r="B83" s="610"/>
      <c r="C83" s="79"/>
      <c r="D83" s="79"/>
      <c r="E83" s="79"/>
      <c r="F83" s="419">
        <f t="shared" ref="F83:F96" si="4">C83-E83</f>
        <v>0</v>
      </c>
    </row>
    <row r="84" spans="1:6">
      <c r="A84" s="609">
        <v>3</v>
      </c>
      <c r="B84" s="610"/>
      <c r="C84" s="79"/>
      <c r="D84" s="79"/>
      <c r="E84" s="79"/>
      <c r="F84" s="419">
        <f t="shared" si="4"/>
        <v>0</v>
      </c>
    </row>
    <row r="85" spans="1:6">
      <c r="A85" s="609">
        <v>4</v>
      </c>
      <c r="B85" s="610"/>
      <c r="C85" s="79"/>
      <c r="D85" s="79"/>
      <c r="E85" s="79"/>
      <c r="F85" s="419">
        <f t="shared" si="4"/>
        <v>0</v>
      </c>
    </row>
    <row r="86" spans="1:6">
      <c r="A86" s="609">
        <v>5</v>
      </c>
      <c r="B86" s="610"/>
      <c r="C86" s="79"/>
      <c r="D86" s="79"/>
      <c r="E86" s="79"/>
      <c r="F86" s="419">
        <f t="shared" si="4"/>
        <v>0</v>
      </c>
    </row>
    <row r="87" spans="1:6">
      <c r="A87" s="609">
        <v>6</v>
      </c>
      <c r="B87" s="610"/>
      <c r="C87" s="79"/>
      <c r="D87" s="79"/>
      <c r="E87" s="79"/>
      <c r="F87" s="419">
        <f t="shared" si="4"/>
        <v>0</v>
      </c>
    </row>
    <row r="88" spans="1:6">
      <c r="A88" s="609">
        <v>7</v>
      </c>
      <c r="B88" s="610"/>
      <c r="C88" s="79"/>
      <c r="D88" s="79"/>
      <c r="E88" s="79"/>
      <c r="F88" s="419">
        <f t="shared" si="4"/>
        <v>0</v>
      </c>
    </row>
    <row r="89" spans="1:6">
      <c r="A89" s="609">
        <v>8</v>
      </c>
      <c r="B89" s="610"/>
      <c r="C89" s="79"/>
      <c r="D89" s="79"/>
      <c r="E89" s="79"/>
      <c r="F89" s="419">
        <f t="shared" si="4"/>
        <v>0</v>
      </c>
    </row>
    <row r="90" spans="1:6">
      <c r="A90" s="609">
        <v>9</v>
      </c>
      <c r="B90" s="610"/>
      <c r="C90" s="79"/>
      <c r="D90" s="79"/>
      <c r="E90" s="79"/>
      <c r="F90" s="419">
        <f t="shared" si="4"/>
        <v>0</v>
      </c>
    </row>
    <row r="91" spans="1:6">
      <c r="A91" s="609">
        <v>10</v>
      </c>
      <c r="B91" s="610"/>
      <c r="C91" s="79"/>
      <c r="D91" s="79"/>
      <c r="E91" s="79"/>
      <c r="F91" s="419">
        <f t="shared" si="4"/>
        <v>0</v>
      </c>
    </row>
    <row r="92" spans="1:6">
      <c r="A92" s="609">
        <v>11</v>
      </c>
      <c r="B92" s="610"/>
      <c r="C92" s="79"/>
      <c r="D92" s="79"/>
      <c r="E92" s="79"/>
      <c r="F92" s="419">
        <f t="shared" si="4"/>
        <v>0</v>
      </c>
    </row>
    <row r="93" spans="1:6">
      <c r="A93" s="609">
        <v>12</v>
      </c>
      <c r="B93" s="610"/>
      <c r="C93" s="79"/>
      <c r="D93" s="79"/>
      <c r="E93" s="79"/>
      <c r="F93" s="419">
        <f t="shared" si="4"/>
        <v>0</v>
      </c>
    </row>
    <row r="94" spans="1:6">
      <c r="A94" s="609">
        <v>13</v>
      </c>
      <c r="B94" s="610"/>
      <c r="C94" s="79"/>
      <c r="D94" s="79"/>
      <c r="E94" s="79"/>
      <c r="F94" s="419">
        <f t="shared" si="4"/>
        <v>0</v>
      </c>
    </row>
    <row r="95" spans="1:6">
      <c r="A95" s="609">
        <v>14</v>
      </c>
      <c r="B95" s="610"/>
      <c r="C95" s="79"/>
      <c r="D95" s="79"/>
      <c r="E95" s="79"/>
      <c r="F95" s="419">
        <f t="shared" si="4"/>
        <v>0</v>
      </c>
    </row>
    <row r="96" spans="1:6">
      <c r="A96" s="609">
        <v>15</v>
      </c>
      <c r="B96" s="610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9">
        <v>1</v>
      </c>
      <c r="B99" s="610"/>
      <c r="C99" s="79"/>
      <c r="D99" s="79"/>
      <c r="E99" s="79"/>
      <c r="F99" s="419">
        <f>C99-E99</f>
        <v>0</v>
      </c>
    </row>
    <row r="100" spans="1:6">
      <c r="A100" s="609">
        <v>2</v>
      </c>
      <c r="B100" s="610"/>
      <c r="C100" s="79"/>
      <c r="D100" s="79"/>
      <c r="E100" s="79"/>
      <c r="F100" s="419">
        <f t="shared" ref="F100:F113" si="5">C100-E100</f>
        <v>0</v>
      </c>
    </row>
    <row r="101" spans="1:6">
      <c r="A101" s="609">
        <v>3</v>
      </c>
      <c r="B101" s="610"/>
      <c r="C101" s="79"/>
      <c r="D101" s="79"/>
      <c r="E101" s="79"/>
      <c r="F101" s="419">
        <f t="shared" si="5"/>
        <v>0</v>
      </c>
    </row>
    <row r="102" spans="1:6">
      <c r="A102" s="609">
        <v>4</v>
      </c>
      <c r="B102" s="610"/>
      <c r="C102" s="79"/>
      <c r="D102" s="79"/>
      <c r="E102" s="79"/>
      <c r="F102" s="419">
        <f t="shared" si="5"/>
        <v>0</v>
      </c>
    </row>
    <row r="103" spans="1:6">
      <c r="A103" s="609">
        <v>5</v>
      </c>
      <c r="B103" s="610"/>
      <c r="C103" s="79"/>
      <c r="D103" s="79"/>
      <c r="E103" s="79"/>
      <c r="F103" s="419">
        <f t="shared" si="5"/>
        <v>0</v>
      </c>
    </row>
    <row r="104" spans="1:6">
      <c r="A104" s="609">
        <v>6</v>
      </c>
      <c r="B104" s="610"/>
      <c r="C104" s="79"/>
      <c r="D104" s="79"/>
      <c r="E104" s="79"/>
      <c r="F104" s="419">
        <f t="shared" si="5"/>
        <v>0</v>
      </c>
    </row>
    <row r="105" spans="1:6">
      <c r="A105" s="609">
        <v>7</v>
      </c>
      <c r="B105" s="610"/>
      <c r="C105" s="79"/>
      <c r="D105" s="79"/>
      <c r="E105" s="79"/>
      <c r="F105" s="419">
        <f t="shared" si="5"/>
        <v>0</v>
      </c>
    </row>
    <row r="106" spans="1:6">
      <c r="A106" s="609">
        <v>8</v>
      </c>
      <c r="B106" s="610"/>
      <c r="C106" s="79"/>
      <c r="D106" s="79"/>
      <c r="E106" s="79"/>
      <c r="F106" s="419">
        <f t="shared" si="5"/>
        <v>0</v>
      </c>
    </row>
    <row r="107" spans="1:6">
      <c r="A107" s="609">
        <v>9</v>
      </c>
      <c r="B107" s="610"/>
      <c r="C107" s="79"/>
      <c r="D107" s="79"/>
      <c r="E107" s="79"/>
      <c r="F107" s="419">
        <f t="shared" si="5"/>
        <v>0</v>
      </c>
    </row>
    <row r="108" spans="1:6">
      <c r="A108" s="609">
        <v>10</v>
      </c>
      <c r="B108" s="610"/>
      <c r="C108" s="79"/>
      <c r="D108" s="79"/>
      <c r="E108" s="79"/>
      <c r="F108" s="419">
        <f t="shared" si="5"/>
        <v>0</v>
      </c>
    </row>
    <row r="109" spans="1:6">
      <c r="A109" s="609">
        <v>11</v>
      </c>
      <c r="B109" s="610"/>
      <c r="C109" s="79"/>
      <c r="D109" s="79"/>
      <c r="E109" s="79"/>
      <c r="F109" s="419">
        <f t="shared" si="5"/>
        <v>0</v>
      </c>
    </row>
    <row r="110" spans="1:6">
      <c r="A110" s="609">
        <v>12</v>
      </c>
      <c r="B110" s="610"/>
      <c r="C110" s="79"/>
      <c r="D110" s="79"/>
      <c r="E110" s="79"/>
      <c r="F110" s="419">
        <f t="shared" si="5"/>
        <v>0</v>
      </c>
    </row>
    <row r="111" spans="1:6">
      <c r="A111" s="609">
        <v>13</v>
      </c>
      <c r="B111" s="610"/>
      <c r="C111" s="79"/>
      <c r="D111" s="79"/>
      <c r="E111" s="79"/>
      <c r="F111" s="419">
        <f t="shared" si="5"/>
        <v>0</v>
      </c>
    </row>
    <row r="112" spans="1:6">
      <c r="A112" s="609">
        <v>14</v>
      </c>
      <c r="B112" s="610"/>
      <c r="C112" s="79"/>
      <c r="D112" s="79"/>
      <c r="E112" s="79"/>
      <c r="F112" s="419">
        <f t="shared" si="5"/>
        <v>0</v>
      </c>
    </row>
    <row r="113" spans="1:6">
      <c r="A113" s="609">
        <v>15</v>
      </c>
      <c r="B113" s="610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9">
        <v>1</v>
      </c>
      <c r="B116" s="610"/>
      <c r="C116" s="79"/>
      <c r="D116" s="79"/>
      <c r="E116" s="79"/>
      <c r="F116" s="419">
        <f>C116-E116</f>
        <v>0</v>
      </c>
    </row>
    <row r="117" spans="1:6">
      <c r="A117" s="609">
        <v>2</v>
      </c>
      <c r="B117" s="610"/>
      <c r="C117" s="79"/>
      <c r="D117" s="79"/>
      <c r="E117" s="79"/>
      <c r="F117" s="419">
        <f t="shared" ref="F117:F130" si="6">C117-E117</f>
        <v>0</v>
      </c>
    </row>
    <row r="118" spans="1:6">
      <c r="A118" s="609">
        <v>3</v>
      </c>
      <c r="B118" s="610"/>
      <c r="C118" s="79"/>
      <c r="D118" s="79"/>
      <c r="E118" s="79"/>
      <c r="F118" s="419">
        <f t="shared" si="6"/>
        <v>0</v>
      </c>
    </row>
    <row r="119" spans="1:6">
      <c r="A119" s="609">
        <v>4</v>
      </c>
      <c r="B119" s="610"/>
      <c r="C119" s="79"/>
      <c r="D119" s="79"/>
      <c r="E119" s="79"/>
      <c r="F119" s="419">
        <f t="shared" si="6"/>
        <v>0</v>
      </c>
    </row>
    <row r="120" spans="1:6">
      <c r="A120" s="609">
        <v>5</v>
      </c>
      <c r="B120" s="610"/>
      <c r="C120" s="79"/>
      <c r="D120" s="79"/>
      <c r="E120" s="79"/>
      <c r="F120" s="419">
        <f t="shared" si="6"/>
        <v>0</v>
      </c>
    </row>
    <row r="121" spans="1:6">
      <c r="A121" s="609">
        <v>6</v>
      </c>
      <c r="B121" s="610"/>
      <c r="C121" s="79"/>
      <c r="D121" s="79"/>
      <c r="E121" s="79"/>
      <c r="F121" s="419">
        <f t="shared" si="6"/>
        <v>0</v>
      </c>
    </row>
    <row r="122" spans="1:6">
      <c r="A122" s="609">
        <v>7</v>
      </c>
      <c r="B122" s="610"/>
      <c r="C122" s="79"/>
      <c r="D122" s="79"/>
      <c r="E122" s="79"/>
      <c r="F122" s="419">
        <f t="shared" si="6"/>
        <v>0</v>
      </c>
    </row>
    <row r="123" spans="1:6">
      <c r="A123" s="609">
        <v>8</v>
      </c>
      <c r="B123" s="610"/>
      <c r="C123" s="79"/>
      <c r="D123" s="79"/>
      <c r="E123" s="79"/>
      <c r="F123" s="419">
        <f t="shared" si="6"/>
        <v>0</v>
      </c>
    </row>
    <row r="124" spans="1:6">
      <c r="A124" s="609">
        <v>9</v>
      </c>
      <c r="B124" s="610"/>
      <c r="C124" s="79"/>
      <c r="D124" s="79"/>
      <c r="E124" s="79"/>
      <c r="F124" s="419">
        <f t="shared" si="6"/>
        <v>0</v>
      </c>
    </row>
    <row r="125" spans="1:6">
      <c r="A125" s="609">
        <v>10</v>
      </c>
      <c r="B125" s="610"/>
      <c r="C125" s="79"/>
      <c r="D125" s="79"/>
      <c r="E125" s="79"/>
      <c r="F125" s="419">
        <f t="shared" si="6"/>
        <v>0</v>
      </c>
    </row>
    <row r="126" spans="1:6">
      <c r="A126" s="609">
        <v>11</v>
      </c>
      <c r="B126" s="610"/>
      <c r="C126" s="79"/>
      <c r="D126" s="79"/>
      <c r="E126" s="79"/>
      <c r="F126" s="419">
        <f t="shared" si="6"/>
        <v>0</v>
      </c>
    </row>
    <row r="127" spans="1:6">
      <c r="A127" s="609">
        <v>12</v>
      </c>
      <c r="B127" s="610"/>
      <c r="C127" s="79"/>
      <c r="D127" s="79"/>
      <c r="E127" s="79"/>
      <c r="F127" s="419">
        <f t="shared" si="6"/>
        <v>0</v>
      </c>
    </row>
    <row r="128" spans="1:6">
      <c r="A128" s="609">
        <v>13</v>
      </c>
      <c r="B128" s="610"/>
      <c r="C128" s="79"/>
      <c r="D128" s="79"/>
      <c r="E128" s="79"/>
      <c r="F128" s="419">
        <f t="shared" si="6"/>
        <v>0</v>
      </c>
    </row>
    <row r="129" spans="1:6">
      <c r="A129" s="609">
        <v>14</v>
      </c>
      <c r="B129" s="610"/>
      <c r="C129" s="79"/>
      <c r="D129" s="79"/>
      <c r="E129" s="79"/>
      <c r="F129" s="419">
        <f t="shared" si="6"/>
        <v>0</v>
      </c>
    </row>
    <row r="130" spans="1:6">
      <c r="A130" s="609">
        <v>15</v>
      </c>
      <c r="B130" s="610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9">
        <v>1</v>
      </c>
      <c r="B133" s="610"/>
      <c r="C133" s="79"/>
      <c r="D133" s="79"/>
      <c r="E133" s="79"/>
      <c r="F133" s="419">
        <f>C133-E133</f>
        <v>0</v>
      </c>
    </row>
    <row r="134" spans="1:6">
      <c r="A134" s="609">
        <v>2</v>
      </c>
      <c r="B134" s="610"/>
      <c r="C134" s="79"/>
      <c r="D134" s="79"/>
      <c r="E134" s="79"/>
      <c r="F134" s="419">
        <f t="shared" ref="F134:F147" si="7">C134-E134</f>
        <v>0</v>
      </c>
    </row>
    <row r="135" spans="1:6">
      <c r="A135" s="609">
        <v>3</v>
      </c>
      <c r="B135" s="610"/>
      <c r="C135" s="79"/>
      <c r="D135" s="79"/>
      <c r="E135" s="79"/>
      <c r="F135" s="419">
        <f t="shared" si="7"/>
        <v>0</v>
      </c>
    </row>
    <row r="136" spans="1:6">
      <c r="A136" s="609">
        <v>4</v>
      </c>
      <c r="B136" s="610"/>
      <c r="C136" s="79"/>
      <c r="D136" s="79"/>
      <c r="E136" s="79"/>
      <c r="F136" s="419">
        <f t="shared" si="7"/>
        <v>0</v>
      </c>
    </row>
    <row r="137" spans="1:6">
      <c r="A137" s="609">
        <v>5</v>
      </c>
      <c r="B137" s="610"/>
      <c r="C137" s="79"/>
      <c r="D137" s="79"/>
      <c r="E137" s="79"/>
      <c r="F137" s="419">
        <f t="shared" si="7"/>
        <v>0</v>
      </c>
    </row>
    <row r="138" spans="1:6">
      <c r="A138" s="609">
        <v>6</v>
      </c>
      <c r="B138" s="610"/>
      <c r="C138" s="79"/>
      <c r="D138" s="79"/>
      <c r="E138" s="79"/>
      <c r="F138" s="419">
        <f t="shared" si="7"/>
        <v>0</v>
      </c>
    </row>
    <row r="139" spans="1:6">
      <c r="A139" s="609">
        <v>7</v>
      </c>
      <c r="B139" s="610"/>
      <c r="C139" s="79"/>
      <c r="D139" s="79"/>
      <c r="E139" s="79"/>
      <c r="F139" s="419">
        <f t="shared" si="7"/>
        <v>0</v>
      </c>
    </row>
    <row r="140" spans="1:6">
      <c r="A140" s="609">
        <v>8</v>
      </c>
      <c r="B140" s="610"/>
      <c r="C140" s="79"/>
      <c r="D140" s="79"/>
      <c r="E140" s="79"/>
      <c r="F140" s="419">
        <f t="shared" si="7"/>
        <v>0</v>
      </c>
    </row>
    <row r="141" spans="1:6">
      <c r="A141" s="609">
        <v>9</v>
      </c>
      <c r="B141" s="610"/>
      <c r="C141" s="79"/>
      <c r="D141" s="79"/>
      <c r="E141" s="79"/>
      <c r="F141" s="419">
        <f t="shared" si="7"/>
        <v>0</v>
      </c>
    </row>
    <row r="142" spans="1:6">
      <c r="A142" s="609">
        <v>10</v>
      </c>
      <c r="B142" s="610"/>
      <c r="C142" s="79"/>
      <c r="D142" s="79"/>
      <c r="E142" s="79"/>
      <c r="F142" s="419">
        <f t="shared" si="7"/>
        <v>0</v>
      </c>
    </row>
    <row r="143" spans="1:6">
      <c r="A143" s="609">
        <v>11</v>
      </c>
      <c r="B143" s="610"/>
      <c r="C143" s="79"/>
      <c r="D143" s="79"/>
      <c r="E143" s="79"/>
      <c r="F143" s="419">
        <f t="shared" si="7"/>
        <v>0</v>
      </c>
    </row>
    <row r="144" spans="1:6">
      <c r="A144" s="609">
        <v>12</v>
      </c>
      <c r="B144" s="610"/>
      <c r="C144" s="79"/>
      <c r="D144" s="79"/>
      <c r="E144" s="79"/>
      <c r="F144" s="419">
        <f t="shared" si="7"/>
        <v>0</v>
      </c>
    </row>
    <row r="145" spans="1:8">
      <c r="A145" s="609">
        <v>13</v>
      </c>
      <c r="B145" s="610"/>
      <c r="C145" s="79"/>
      <c r="D145" s="79"/>
      <c r="E145" s="79"/>
      <c r="F145" s="419">
        <f t="shared" si="7"/>
        <v>0</v>
      </c>
    </row>
    <row r="146" spans="1:8">
      <c r="A146" s="609">
        <v>14</v>
      </c>
      <c r="B146" s="610"/>
      <c r="C146" s="79"/>
      <c r="D146" s="79"/>
      <c r="E146" s="79"/>
      <c r="F146" s="419">
        <f t="shared" si="7"/>
        <v>0</v>
      </c>
    </row>
    <row r="147" spans="1:8">
      <c r="A147" s="609">
        <v>15</v>
      </c>
      <c r="B147" s="610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21" t="s">
        <v>968</v>
      </c>
      <c r="B151" s="630">
        <f>pdeReportingDate</f>
        <v>45713</v>
      </c>
      <c r="C151" s="630"/>
      <c r="D151" s="630"/>
      <c r="E151" s="630"/>
      <c r="F151" s="630"/>
      <c r="G151" s="630"/>
      <c r="H151" s="630"/>
    </row>
    <row r="152" spans="1:8">
      <c r="A152" s="621"/>
      <c r="B152" s="46"/>
      <c r="C152" s="46"/>
      <c r="D152" s="46"/>
      <c r="E152" s="46"/>
      <c r="F152" s="46"/>
      <c r="G152" s="46"/>
      <c r="H152" s="46"/>
    </row>
    <row r="153" spans="1:8">
      <c r="A153" s="622" t="s">
        <v>8</v>
      </c>
      <c r="B153" s="631" t="str">
        <f>authorName</f>
        <v>Данаил Коев</v>
      </c>
      <c r="C153" s="631"/>
      <c r="D153" s="631"/>
      <c r="E153" s="631"/>
      <c r="F153" s="631"/>
      <c r="G153" s="631"/>
      <c r="H153" s="631"/>
    </row>
    <row r="154" spans="1:8">
      <c r="A154" s="622"/>
      <c r="B154" s="68"/>
      <c r="C154" s="68"/>
      <c r="D154" s="68"/>
      <c r="E154" s="68"/>
      <c r="F154" s="68"/>
      <c r="G154" s="68"/>
      <c r="H154" s="68"/>
    </row>
    <row r="155" spans="1:8">
      <c r="A155" s="622" t="s">
        <v>920</v>
      </c>
      <c r="B155" s="632"/>
      <c r="C155" s="632"/>
      <c r="D155" s="632"/>
      <c r="E155" s="632"/>
      <c r="F155" s="632"/>
      <c r="G155" s="632"/>
      <c r="H155" s="632"/>
    </row>
    <row r="156" spans="1:8">
      <c r="A156" s="623"/>
      <c r="B156" s="629" t="s">
        <v>988</v>
      </c>
      <c r="C156" s="629"/>
      <c r="D156" s="629"/>
      <c r="E156" s="629"/>
      <c r="F156" s="517"/>
      <c r="G156" s="40"/>
      <c r="H156" s="37"/>
    </row>
    <row r="157" spans="1:8">
      <c r="A157" s="623"/>
      <c r="B157" s="629"/>
      <c r="C157" s="629"/>
      <c r="D157" s="629"/>
      <c r="E157" s="629"/>
      <c r="F157" s="517"/>
      <c r="G157" s="40"/>
      <c r="H157" s="37"/>
    </row>
    <row r="158" spans="1:8">
      <c r="A158" s="623"/>
      <c r="B158" s="629"/>
      <c r="C158" s="629"/>
      <c r="D158" s="629"/>
      <c r="E158" s="629"/>
      <c r="F158" s="517"/>
      <c r="G158" s="40"/>
      <c r="H158" s="37"/>
    </row>
    <row r="159" spans="1:8">
      <c r="A159" s="623"/>
      <c r="B159" s="629"/>
      <c r="C159" s="629"/>
      <c r="D159" s="629"/>
      <c r="E159" s="629"/>
      <c r="F159" s="517"/>
      <c r="G159" s="40"/>
      <c r="H159" s="37"/>
    </row>
    <row r="160" spans="1:8">
      <c r="A160" s="623"/>
      <c r="B160" s="629"/>
      <c r="C160" s="629"/>
      <c r="D160" s="629"/>
      <c r="E160" s="629"/>
      <c r="F160" s="517"/>
      <c r="G160" s="40"/>
      <c r="H160" s="37"/>
    </row>
    <row r="161" spans="1:8">
      <c r="A161" s="623"/>
      <c r="B161" s="629"/>
      <c r="C161" s="629"/>
      <c r="D161" s="629"/>
      <c r="E161" s="629"/>
      <c r="F161" s="517"/>
      <c r="G161" s="40"/>
      <c r="H161" s="37"/>
    </row>
    <row r="162" spans="1:8">
      <c r="A162" s="623"/>
      <c r="B162" s="629"/>
      <c r="C162" s="629"/>
      <c r="D162" s="629"/>
      <c r="E162" s="629"/>
      <c r="F162" s="517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3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6"/>
  <sheetViews>
    <sheetView view="pageBreakPreview" zoomScale="80" zoomScaleNormal="85" zoomScaleSheetLayoutView="80" workbookViewId="0">
      <selection activeCell="C55" sqref="C55:F55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ДРОНАМИКС КЕПИТЪЛ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206697857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31.12.2024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50" t="s">
        <v>453</v>
      </c>
      <c r="B7" s="651"/>
      <c r="C7" s="654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6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6" t="s">
        <v>513</v>
      </c>
      <c r="R7" s="648" t="s">
        <v>514</v>
      </c>
    </row>
    <row r="8" spans="1:18" s="95" customFormat="1" ht="66.75" customHeight="1">
      <c r="A8" s="652"/>
      <c r="B8" s="653"/>
      <c r="C8" s="655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7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7"/>
      <c r="R8" s="649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7" si="0">N11+O11-P11</f>
        <v>0</v>
      </c>
      <c r="R11" s="299">
        <f t="shared" ref="R11:R27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/>
      <c r="E12" s="289"/>
      <c r="F12" s="289"/>
      <c r="G12" s="285">
        <f t="shared" ref="G12:G41" si="2">D12+E12-F12</f>
        <v>0</v>
      </c>
      <c r="H12" s="289"/>
      <c r="I12" s="289"/>
      <c r="J12" s="285">
        <f t="shared" ref="J12:J41" si="3">G12+H12-I12</f>
        <v>0</v>
      </c>
      <c r="K12" s="289"/>
      <c r="L12" s="289"/>
      <c r="M12" s="289"/>
      <c r="N12" s="285">
        <f t="shared" ref="N12:N41" si="4">K12+L12-M12</f>
        <v>0</v>
      </c>
      <c r="O12" s="289"/>
      <c r="P12" s="289"/>
      <c r="Q12" s="285">
        <f t="shared" si="0"/>
        <v>0</v>
      </c>
      <c r="R12" s="299">
        <f t="shared" si="1"/>
        <v>0</v>
      </c>
    </row>
    <row r="13" spans="1:18">
      <c r="A13" s="298" t="s">
        <v>527</v>
      </c>
      <c r="B13" s="282" t="s">
        <v>528</v>
      </c>
      <c r="C13" s="128" t="s">
        <v>529</v>
      </c>
      <c r="D13" s="289"/>
      <c r="E13" s="289"/>
      <c r="F13" s="289"/>
      <c r="G13" s="285">
        <f t="shared" si="2"/>
        <v>0</v>
      </c>
      <c r="H13" s="289"/>
      <c r="I13" s="289"/>
      <c r="J13" s="285">
        <f t="shared" si="3"/>
        <v>0</v>
      </c>
      <c r="K13" s="289"/>
      <c r="L13" s="289"/>
      <c r="M13" s="289"/>
      <c r="N13" s="285">
        <f t="shared" si="4"/>
        <v>0</v>
      </c>
      <c r="O13" s="289"/>
      <c r="P13" s="289"/>
      <c r="Q13" s="285">
        <f t="shared" si="0"/>
        <v>0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/>
      <c r="E15" s="289"/>
      <c r="F15" s="289"/>
      <c r="G15" s="285">
        <f t="shared" si="2"/>
        <v>0</v>
      </c>
      <c r="H15" s="289"/>
      <c r="I15" s="289"/>
      <c r="J15" s="285">
        <f t="shared" si="3"/>
        <v>0</v>
      </c>
      <c r="K15" s="289"/>
      <c r="L15" s="289"/>
      <c r="M15" s="289"/>
      <c r="N15" s="285">
        <f t="shared" si="4"/>
        <v>0</v>
      </c>
      <c r="O15" s="289"/>
      <c r="P15" s="289"/>
      <c r="Q15" s="285">
        <f t="shared" si="0"/>
        <v>0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/>
      <c r="E17" s="289"/>
      <c r="F17" s="289"/>
      <c r="G17" s="285">
        <f t="shared" si="2"/>
        <v>0</v>
      </c>
      <c r="H17" s="289"/>
      <c r="I17" s="289"/>
      <c r="J17" s="285">
        <f t="shared" si="3"/>
        <v>0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0</v>
      </c>
    </row>
    <row r="18" spans="1:18">
      <c r="A18" s="298" t="s">
        <v>541</v>
      </c>
      <c r="B18" s="130" t="s">
        <v>542</v>
      </c>
      <c r="C18" s="128" t="s">
        <v>543</v>
      </c>
      <c r="D18" s="289"/>
      <c r="E18" s="289"/>
      <c r="F18" s="289"/>
      <c r="G18" s="285">
        <f t="shared" si="2"/>
        <v>0</v>
      </c>
      <c r="H18" s="289"/>
      <c r="I18" s="289"/>
      <c r="J18" s="285">
        <f t="shared" si="3"/>
        <v>0</v>
      </c>
      <c r="K18" s="289"/>
      <c r="L18" s="289"/>
      <c r="M18" s="289"/>
      <c r="N18" s="285">
        <f t="shared" si="4"/>
        <v>0</v>
      </c>
      <c r="O18" s="289"/>
      <c r="P18" s="289"/>
      <c r="Q18" s="285">
        <f t="shared" si="0"/>
        <v>0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0</v>
      </c>
      <c r="E19" s="290">
        <f>SUM(E11:E18)</f>
        <v>0</v>
      </c>
      <c r="F19" s="290">
        <f>SUM(F11:F18)</f>
        <v>0</v>
      </c>
      <c r="G19" s="285">
        <f t="shared" si="2"/>
        <v>0</v>
      </c>
      <c r="H19" s="290">
        <f>SUM(H11:H18)</f>
        <v>0</v>
      </c>
      <c r="I19" s="290">
        <f>SUM(I11:I18)</f>
        <v>0</v>
      </c>
      <c r="J19" s="285">
        <f t="shared" si="3"/>
        <v>0</v>
      </c>
      <c r="K19" s="290">
        <f>SUM(K11:K18)</f>
        <v>0</v>
      </c>
      <c r="L19" s="290">
        <f>SUM(L11:L18)</f>
        <v>0</v>
      </c>
      <c r="M19" s="290">
        <f>SUM(M11:M18)</f>
        <v>0</v>
      </c>
      <c r="N19" s="285">
        <f t="shared" si="4"/>
        <v>0</v>
      </c>
      <c r="O19" s="290">
        <f>SUM(O11:O18)</f>
        <v>0</v>
      </c>
      <c r="P19" s="290">
        <f>SUM(P11:P18)</f>
        <v>0</v>
      </c>
      <c r="Q19" s="285">
        <f t="shared" si="0"/>
        <v>0</v>
      </c>
      <c r="R19" s="299">
        <f t="shared" si="1"/>
        <v>0</v>
      </c>
    </row>
    <row r="20" spans="1:18">
      <c r="A20" s="300" t="s">
        <v>840</v>
      </c>
      <c r="B20" s="284" t="s">
        <v>546</v>
      </c>
      <c r="C20" s="131" t="s">
        <v>547</v>
      </c>
      <c r="D20" s="289"/>
      <c r="E20" s="289"/>
      <c r="F20" s="289"/>
      <c r="G20" s="285">
        <f t="shared" si="2"/>
        <v>0</v>
      </c>
      <c r="H20" s="289"/>
      <c r="I20" s="289"/>
      <c r="J20" s="285">
        <f t="shared" si="3"/>
        <v>0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0</v>
      </c>
    </row>
    <row r="21" spans="1:18">
      <c r="A21" s="297" t="s">
        <v>829</v>
      </c>
      <c r="B21" s="284" t="s">
        <v>548</v>
      </c>
      <c r="C21" s="131" t="s">
        <v>549</v>
      </c>
      <c r="D21" s="289"/>
      <c r="E21" s="289"/>
      <c r="F21" s="289"/>
      <c r="G21" s="285">
        <f t="shared" si="2"/>
        <v>0</v>
      </c>
      <c r="H21" s="289"/>
      <c r="I21" s="289"/>
      <c r="J21" s="285">
        <f t="shared" si="3"/>
        <v>0</v>
      </c>
      <c r="K21" s="289"/>
      <c r="L21" s="289"/>
      <c r="M21" s="289"/>
      <c r="N21" s="285">
        <f t="shared" si="4"/>
        <v>0</v>
      </c>
      <c r="O21" s="289"/>
      <c r="P21" s="289"/>
      <c r="Q21" s="285">
        <f t="shared" si="0"/>
        <v>0</v>
      </c>
      <c r="R21" s="299">
        <f t="shared" si="1"/>
        <v>0</v>
      </c>
    </row>
    <row r="22" spans="1:18">
      <c r="A22" s="297" t="s">
        <v>550</v>
      </c>
      <c r="B22" s="281" t="s">
        <v>551</v>
      </c>
      <c r="C22" s="128"/>
      <c r="D22" s="291"/>
      <c r="E22" s="291"/>
      <c r="F22" s="291"/>
      <c r="G22" s="285">
        <f t="shared" si="2"/>
        <v>0</v>
      </c>
      <c r="H22" s="291"/>
      <c r="I22" s="291"/>
      <c r="J22" s="285">
        <f t="shared" si="3"/>
        <v>0</v>
      </c>
      <c r="K22" s="291"/>
      <c r="L22" s="291"/>
      <c r="M22" s="291"/>
      <c r="N22" s="285">
        <f t="shared" si="4"/>
        <v>0</v>
      </c>
      <c r="O22" s="291"/>
      <c r="P22" s="291"/>
      <c r="Q22" s="285">
        <f t="shared" si="0"/>
        <v>0</v>
      </c>
      <c r="R22" s="299">
        <f t="shared" si="1"/>
        <v>0</v>
      </c>
    </row>
    <row r="23" spans="1:18">
      <c r="A23" s="298" t="s">
        <v>521</v>
      </c>
      <c r="B23" s="282" t="s">
        <v>552</v>
      </c>
      <c r="C23" s="128" t="s">
        <v>553</v>
      </c>
      <c r="D23" s="289"/>
      <c r="E23" s="289"/>
      <c r="F23" s="289"/>
      <c r="G23" s="285">
        <f t="shared" si="2"/>
        <v>0</v>
      </c>
      <c r="H23" s="289"/>
      <c r="I23" s="289"/>
      <c r="J23" s="285">
        <f t="shared" si="3"/>
        <v>0</v>
      </c>
      <c r="K23" s="289"/>
      <c r="L23" s="289"/>
      <c r="M23" s="289"/>
      <c r="N23" s="285">
        <f t="shared" si="4"/>
        <v>0</v>
      </c>
      <c r="O23" s="289"/>
      <c r="P23" s="289"/>
      <c r="Q23" s="285">
        <f t="shared" si="0"/>
        <v>0</v>
      </c>
      <c r="R23" s="299">
        <f t="shared" si="1"/>
        <v>0</v>
      </c>
    </row>
    <row r="24" spans="1:18">
      <c r="A24" s="298" t="s">
        <v>524</v>
      </c>
      <c r="B24" s="282" t="s">
        <v>554</v>
      </c>
      <c r="C24" s="128" t="s">
        <v>555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301" t="s">
        <v>527</v>
      </c>
      <c r="B25" s="130" t="s">
        <v>556</v>
      </c>
      <c r="C25" s="128" t="s">
        <v>557</v>
      </c>
      <c r="D25" s="289"/>
      <c r="E25" s="289"/>
      <c r="F25" s="289"/>
      <c r="G25" s="285">
        <f t="shared" si="2"/>
        <v>0</v>
      </c>
      <c r="H25" s="289"/>
      <c r="I25" s="289"/>
      <c r="J25" s="285">
        <f t="shared" si="3"/>
        <v>0</v>
      </c>
      <c r="K25" s="289"/>
      <c r="L25" s="289"/>
      <c r="M25" s="289"/>
      <c r="N25" s="285">
        <f t="shared" si="4"/>
        <v>0</v>
      </c>
      <c r="O25" s="289"/>
      <c r="P25" s="289"/>
      <c r="Q25" s="285">
        <f t="shared" si="0"/>
        <v>0</v>
      </c>
      <c r="R25" s="299">
        <f t="shared" si="1"/>
        <v>0</v>
      </c>
    </row>
    <row r="26" spans="1:18">
      <c r="A26" s="298" t="s">
        <v>530</v>
      </c>
      <c r="B26" s="132" t="s">
        <v>542</v>
      </c>
      <c r="C26" s="128" t="s">
        <v>558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/>
      <c r="B27" s="283" t="s">
        <v>559</v>
      </c>
      <c r="C27" s="133" t="s">
        <v>560</v>
      </c>
      <c r="D27" s="292">
        <f>SUM(D23:D26)</f>
        <v>0</v>
      </c>
      <c r="E27" s="292">
        <f t="shared" ref="E27:P27" si="5">SUM(E23:E26)</f>
        <v>0</v>
      </c>
      <c r="F27" s="292">
        <f t="shared" si="5"/>
        <v>0</v>
      </c>
      <c r="G27" s="293">
        <f t="shared" si="2"/>
        <v>0</v>
      </c>
      <c r="H27" s="292">
        <f t="shared" si="5"/>
        <v>0</v>
      </c>
      <c r="I27" s="292">
        <f t="shared" si="5"/>
        <v>0</v>
      </c>
      <c r="J27" s="293">
        <f t="shared" si="3"/>
        <v>0</v>
      </c>
      <c r="K27" s="292">
        <f t="shared" si="5"/>
        <v>0</v>
      </c>
      <c r="L27" s="292">
        <f t="shared" si="5"/>
        <v>0</v>
      </c>
      <c r="M27" s="292">
        <f t="shared" si="5"/>
        <v>0</v>
      </c>
      <c r="N27" s="293">
        <f t="shared" si="4"/>
        <v>0</v>
      </c>
      <c r="O27" s="292">
        <f t="shared" si="5"/>
        <v>0</v>
      </c>
      <c r="P27" s="292">
        <f t="shared" si="5"/>
        <v>0</v>
      </c>
      <c r="Q27" s="293">
        <f t="shared" si="0"/>
        <v>0</v>
      </c>
      <c r="R27" s="302">
        <f t="shared" si="1"/>
        <v>0</v>
      </c>
    </row>
    <row r="28" spans="1:18">
      <c r="A28" s="297" t="s">
        <v>831</v>
      </c>
      <c r="B28" s="286" t="s">
        <v>827</v>
      </c>
      <c r="C28" s="13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303"/>
    </row>
    <row r="29" spans="1:18">
      <c r="A29" s="298" t="s">
        <v>521</v>
      </c>
      <c r="B29" s="287" t="s">
        <v>561</v>
      </c>
      <c r="C29" s="135" t="s">
        <v>562</v>
      </c>
      <c r="D29" s="295">
        <f>SUM(D30:D33)</f>
        <v>0</v>
      </c>
      <c r="E29" s="295">
        <f t="shared" ref="E29:P29" si="6">SUM(E30:E33)</f>
        <v>0</v>
      </c>
      <c r="F29" s="295">
        <f t="shared" si="6"/>
        <v>0</v>
      </c>
      <c r="G29" s="295">
        <f t="shared" si="2"/>
        <v>0</v>
      </c>
      <c r="H29" s="295">
        <f t="shared" si="6"/>
        <v>0</v>
      </c>
      <c r="I29" s="295">
        <f t="shared" si="6"/>
        <v>0</v>
      </c>
      <c r="J29" s="295">
        <f t="shared" si="3"/>
        <v>0</v>
      </c>
      <c r="K29" s="295">
        <f t="shared" si="6"/>
        <v>0</v>
      </c>
      <c r="L29" s="295">
        <f t="shared" si="6"/>
        <v>0</v>
      </c>
      <c r="M29" s="295">
        <f t="shared" si="6"/>
        <v>0</v>
      </c>
      <c r="N29" s="295">
        <f t="shared" si="4"/>
        <v>0</v>
      </c>
      <c r="O29" s="295">
        <f t="shared" si="6"/>
        <v>0</v>
      </c>
      <c r="P29" s="295">
        <f t="shared" si="6"/>
        <v>0</v>
      </c>
      <c r="Q29" s="295">
        <f>N29+O29-P29</f>
        <v>0</v>
      </c>
      <c r="R29" s="304">
        <f>J29-Q29</f>
        <v>0</v>
      </c>
    </row>
    <row r="30" spans="1:18">
      <c r="A30" s="298"/>
      <c r="B30" s="282" t="s">
        <v>108</v>
      </c>
      <c r="C30" s="128" t="s">
        <v>563</v>
      </c>
      <c r="D30" s="289"/>
      <c r="E30" s="289"/>
      <c r="F30" s="289"/>
      <c r="G30" s="285">
        <f t="shared" si="2"/>
        <v>0</v>
      </c>
      <c r="H30" s="289"/>
      <c r="I30" s="289"/>
      <c r="J30" s="285">
        <f t="shared" si="3"/>
        <v>0</v>
      </c>
      <c r="K30" s="289"/>
      <c r="L30" s="289"/>
      <c r="M30" s="289"/>
      <c r="N30" s="285">
        <f t="shared" si="4"/>
        <v>0</v>
      </c>
      <c r="O30" s="289"/>
      <c r="P30" s="289"/>
      <c r="Q30" s="285">
        <f t="shared" ref="Q30:Q41" si="7">N30+O30-P30</f>
        <v>0</v>
      </c>
      <c r="R30" s="299">
        <f t="shared" ref="R30:R41" si="8">J30-Q30</f>
        <v>0</v>
      </c>
    </row>
    <row r="31" spans="1:18">
      <c r="A31" s="298"/>
      <c r="B31" s="282" t="s">
        <v>110</v>
      </c>
      <c r="C31" s="128" t="s">
        <v>564</v>
      </c>
      <c r="D31" s="289"/>
      <c r="E31" s="289"/>
      <c r="F31" s="289"/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si="7"/>
        <v>0</v>
      </c>
      <c r="R31" s="299">
        <f t="shared" si="8"/>
        <v>0</v>
      </c>
    </row>
    <row r="32" spans="1:18">
      <c r="A32" s="298"/>
      <c r="B32" s="282" t="s">
        <v>113</v>
      </c>
      <c r="C32" s="128" t="s">
        <v>565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115</v>
      </c>
      <c r="C33" s="128" t="s">
        <v>566</v>
      </c>
      <c r="D33" s="289"/>
      <c r="E33" s="289"/>
      <c r="F33" s="289"/>
      <c r="G33" s="285">
        <f t="shared" si="2"/>
        <v>0</v>
      </c>
      <c r="H33" s="289"/>
      <c r="I33" s="289"/>
      <c r="J33" s="285">
        <f t="shared" si="3"/>
        <v>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0</v>
      </c>
    </row>
    <row r="34" spans="1:18">
      <c r="A34" s="298" t="s">
        <v>524</v>
      </c>
      <c r="B34" s="287" t="s">
        <v>567</v>
      </c>
      <c r="C34" s="128" t="s">
        <v>568</v>
      </c>
      <c r="D34" s="285">
        <f>SUM(D35:D38)</f>
        <v>0</v>
      </c>
      <c r="E34" s="285">
        <f t="shared" ref="E34:P34" si="9">SUM(E35:E38)</f>
        <v>0</v>
      </c>
      <c r="F34" s="285">
        <f t="shared" si="9"/>
        <v>0</v>
      </c>
      <c r="G34" s="285">
        <f t="shared" si="2"/>
        <v>0</v>
      </c>
      <c r="H34" s="285">
        <f t="shared" si="9"/>
        <v>0</v>
      </c>
      <c r="I34" s="285">
        <f t="shared" si="9"/>
        <v>0</v>
      </c>
      <c r="J34" s="285">
        <f t="shared" si="3"/>
        <v>0</v>
      </c>
      <c r="K34" s="285">
        <f t="shared" si="9"/>
        <v>0</v>
      </c>
      <c r="L34" s="285">
        <f t="shared" si="9"/>
        <v>0</v>
      </c>
      <c r="M34" s="285">
        <f t="shared" si="9"/>
        <v>0</v>
      </c>
      <c r="N34" s="285">
        <f t="shared" si="4"/>
        <v>0</v>
      </c>
      <c r="O34" s="285">
        <f t="shared" si="9"/>
        <v>0</v>
      </c>
      <c r="P34" s="285">
        <f t="shared" si="9"/>
        <v>0</v>
      </c>
      <c r="Q34" s="285">
        <f t="shared" si="7"/>
        <v>0</v>
      </c>
      <c r="R34" s="299">
        <f t="shared" si="8"/>
        <v>0</v>
      </c>
    </row>
    <row r="35" spans="1:18">
      <c r="A35" s="298"/>
      <c r="B35" s="282" t="s">
        <v>121</v>
      </c>
      <c r="C35" s="128" t="s">
        <v>569</v>
      </c>
      <c r="D35" s="289"/>
      <c r="E35" s="289"/>
      <c r="F35" s="289"/>
      <c r="G35" s="285">
        <f t="shared" si="2"/>
        <v>0</v>
      </c>
      <c r="H35" s="289"/>
      <c r="I35" s="289"/>
      <c r="J35" s="285">
        <f t="shared" si="3"/>
        <v>0</v>
      </c>
      <c r="K35" s="289"/>
      <c r="L35" s="289"/>
      <c r="M35" s="289"/>
      <c r="N35" s="285">
        <f t="shared" si="4"/>
        <v>0</v>
      </c>
      <c r="O35" s="289"/>
      <c r="P35" s="289"/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570</v>
      </c>
      <c r="C36" s="128" t="s">
        <v>571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572</v>
      </c>
      <c r="C37" s="128" t="s">
        <v>573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574</v>
      </c>
      <c r="C38" s="128" t="s">
        <v>575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 t="s">
        <v>527</v>
      </c>
      <c r="B39" s="282" t="s">
        <v>542</v>
      </c>
      <c r="C39" s="128" t="s">
        <v>576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/>
      <c r="B40" s="283" t="s">
        <v>577</v>
      </c>
      <c r="C40" s="131" t="s">
        <v>578</v>
      </c>
      <c r="D40" s="290">
        <f>D29+D34+D39</f>
        <v>0</v>
      </c>
      <c r="E40" s="290">
        <f t="shared" ref="E40:P40" si="10">E29+E34+E39</f>
        <v>0</v>
      </c>
      <c r="F40" s="290">
        <f t="shared" si="10"/>
        <v>0</v>
      </c>
      <c r="G40" s="285">
        <f t="shared" si="2"/>
        <v>0</v>
      </c>
      <c r="H40" s="290">
        <f t="shared" si="10"/>
        <v>0</v>
      </c>
      <c r="I40" s="290">
        <f t="shared" si="10"/>
        <v>0</v>
      </c>
      <c r="J40" s="285">
        <f t="shared" si="3"/>
        <v>0</v>
      </c>
      <c r="K40" s="290">
        <f t="shared" si="10"/>
        <v>0</v>
      </c>
      <c r="L40" s="290">
        <f t="shared" si="10"/>
        <v>0</v>
      </c>
      <c r="M40" s="290">
        <f t="shared" si="10"/>
        <v>0</v>
      </c>
      <c r="N40" s="285">
        <f t="shared" si="4"/>
        <v>0</v>
      </c>
      <c r="O40" s="290">
        <f t="shared" si="10"/>
        <v>0</v>
      </c>
      <c r="P40" s="290">
        <f t="shared" si="10"/>
        <v>0</v>
      </c>
      <c r="Q40" s="285">
        <f t="shared" si="7"/>
        <v>0</v>
      </c>
      <c r="R40" s="299">
        <f t="shared" si="8"/>
        <v>0</v>
      </c>
    </row>
    <row r="41" spans="1:18">
      <c r="A41" s="300" t="s">
        <v>579</v>
      </c>
      <c r="B41" s="288" t="s">
        <v>580</v>
      </c>
      <c r="C41" s="131" t="s">
        <v>581</v>
      </c>
      <c r="D41" s="289"/>
      <c r="E41" s="289"/>
      <c r="F41" s="289"/>
      <c r="G41" s="285">
        <f t="shared" si="2"/>
        <v>0</v>
      </c>
      <c r="H41" s="289"/>
      <c r="I41" s="289"/>
      <c r="J41" s="285">
        <f t="shared" si="3"/>
        <v>0</v>
      </c>
      <c r="K41" s="289"/>
      <c r="L41" s="289"/>
      <c r="M41" s="289"/>
      <c r="N41" s="285">
        <f t="shared" si="4"/>
        <v>0</v>
      </c>
      <c r="O41" s="289"/>
      <c r="P41" s="289"/>
      <c r="Q41" s="285">
        <f t="shared" si="7"/>
        <v>0</v>
      </c>
      <c r="R41" s="299">
        <f t="shared" si="8"/>
        <v>0</v>
      </c>
    </row>
    <row r="42" spans="1:18" ht="16.5" thickBot="1">
      <c r="A42" s="305"/>
      <c r="B42" s="306" t="s">
        <v>582</v>
      </c>
      <c r="C42" s="307" t="s">
        <v>583</v>
      </c>
      <c r="D42" s="308">
        <f>D19+D20+D21+D27+D40+D41</f>
        <v>0</v>
      </c>
      <c r="E42" s="308">
        <f>E19+E20+E21+E27+E40+E41</f>
        <v>0</v>
      </c>
      <c r="F42" s="308">
        <f t="shared" ref="F42:R42" si="11">F19+F20+F21+F27+F40+F41</f>
        <v>0</v>
      </c>
      <c r="G42" s="308">
        <f t="shared" si="11"/>
        <v>0</v>
      </c>
      <c r="H42" s="308">
        <f t="shared" si="11"/>
        <v>0</v>
      </c>
      <c r="I42" s="308">
        <f t="shared" si="11"/>
        <v>0</v>
      </c>
      <c r="J42" s="308">
        <f t="shared" si="11"/>
        <v>0</v>
      </c>
      <c r="K42" s="308">
        <f t="shared" si="11"/>
        <v>0</v>
      </c>
      <c r="L42" s="308">
        <f t="shared" si="11"/>
        <v>0</v>
      </c>
      <c r="M42" s="308">
        <f t="shared" si="11"/>
        <v>0</v>
      </c>
      <c r="N42" s="308">
        <f t="shared" si="11"/>
        <v>0</v>
      </c>
      <c r="O42" s="308">
        <f t="shared" si="11"/>
        <v>0</v>
      </c>
      <c r="P42" s="308">
        <f t="shared" si="11"/>
        <v>0</v>
      </c>
      <c r="Q42" s="308">
        <f t="shared" si="11"/>
        <v>0</v>
      </c>
      <c r="R42" s="309">
        <f t="shared" si="11"/>
        <v>0</v>
      </c>
    </row>
    <row r="43" spans="1:18">
      <c r="A43" s="468"/>
      <c r="B43" s="468"/>
      <c r="C43" s="468"/>
      <c r="D43" s="469"/>
      <c r="E43" s="469"/>
      <c r="F43" s="469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</row>
    <row r="44" spans="1:18">
      <c r="A44" s="468"/>
      <c r="B44" s="468" t="s">
        <v>584</v>
      </c>
      <c r="C44" s="468"/>
      <c r="D44" s="471"/>
      <c r="E44" s="471"/>
      <c r="F44" s="471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</row>
    <row r="45" spans="1:18">
      <c r="A45" s="468"/>
      <c r="B45" s="621" t="s">
        <v>968</v>
      </c>
      <c r="C45" s="630">
        <f>pdeReportingDate</f>
        <v>45713</v>
      </c>
      <c r="D45" s="630"/>
      <c r="E45" s="630"/>
      <c r="F45" s="630"/>
      <c r="G45" s="630"/>
      <c r="H45" s="630"/>
      <c r="I45" s="630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B46" s="621"/>
      <c r="C46" s="46"/>
      <c r="D46" s="46"/>
      <c r="E46" s="46"/>
      <c r="F46" s="46"/>
      <c r="G46" s="46"/>
      <c r="H46" s="46"/>
      <c r="I46" s="46"/>
    </row>
    <row r="47" spans="1:18">
      <c r="B47" s="622" t="s">
        <v>8</v>
      </c>
      <c r="C47" s="631" t="str">
        <f>authorName</f>
        <v>Данаил Коев</v>
      </c>
      <c r="D47" s="631"/>
      <c r="E47" s="631"/>
      <c r="F47" s="631"/>
      <c r="G47" s="631"/>
      <c r="H47" s="631"/>
      <c r="I47" s="631"/>
    </row>
    <row r="48" spans="1:18">
      <c r="B48" s="622"/>
      <c r="C48" s="68"/>
      <c r="D48" s="68"/>
      <c r="E48" s="68"/>
      <c r="F48" s="68"/>
      <c r="G48" s="68"/>
      <c r="H48" s="68"/>
      <c r="I48" s="68"/>
    </row>
    <row r="49" spans="2:9">
      <c r="B49" s="622" t="s">
        <v>920</v>
      </c>
      <c r="C49" s="632"/>
      <c r="D49" s="632"/>
      <c r="E49" s="632"/>
      <c r="F49" s="632"/>
      <c r="G49" s="632"/>
      <c r="H49" s="632"/>
      <c r="I49" s="632"/>
    </row>
    <row r="50" spans="2:9">
      <c r="B50" s="623"/>
      <c r="C50" s="629" t="s">
        <v>988</v>
      </c>
      <c r="D50" s="629"/>
      <c r="E50" s="629"/>
      <c r="F50" s="629"/>
      <c r="G50" s="517"/>
      <c r="H50" s="40"/>
      <c r="I50" s="37"/>
    </row>
    <row r="51" spans="2:9">
      <c r="B51" s="623"/>
      <c r="C51" s="629"/>
      <c r="D51" s="629"/>
      <c r="E51" s="629"/>
      <c r="F51" s="629"/>
      <c r="G51" s="517"/>
      <c r="H51" s="40"/>
      <c r="I51" s="37"/>
    </row>
    <row r="52" spans="2:9">
      <c r="B52" s="623"/>
      <c r="C52" s="629"/>
      <c r="D52" s="629"/>
      <c r="E52" s="629"/>
      <c r="F52" s="629"/>
      <c r="G52" s="517"/>
      <c r="H52" s="40"/>
      <c r="I52" s="37"/>
    </row>
    <row r="53" spans="2:9">
      <c r="B53" s="623"/>
      <c r="C53" s="629"/>
      <c r="D53" s="629"/>
      <c r="E53" s="629"/>
      <c r="F53" s="629"/>
      <c r="G53" s="517"/>
      <c r="H53" s="40"/>
      <c r="I53" s="37"/>
    </row>
    <row r="54" spans="2:9">
      <c r="B54" s="623"/>
      <c r="C54" s="629"/>
      <c r="D54" s="629"/>
      <c r="E54" s="629"/>
      <c r="F54" s="629"/>
      <c r="G54" s="517"/>
      <c r="H54" s="40"/>
      <c r="I54" s="37"/>
    </row>
    <row r="55" spans="2:9">
      <c r="B55" s="623"/>
      <c r="C55" s="629"/>
      <c r="D55" s="629"/>
      <c r="E55" s="629"/>
      <c r="F55" s="629"/>
      <c r="G55" s="517"/>
      <c r="H55" s="40"/>
      <c r="I55" s="37"/>
    </row>
    <row r="56" spans="2:9">
      <c r="B56" s="623"/>
      <c r="C56" s="629"/>
      <c r="D56" s="629"/>
      <c r="E56" s="629"/>
      <c r="F56" s="629"/>
      <c r="G56" s="517"/>
      <c r="H56" s="40"/>
      <c r="I56" s="37"/>
    </row>
  </sheetData>
  <sheetProtection insertRows="0"/>
  <mergeCells count="15">
    <mergeCell ref="Q7:Q8"/>
    <mergeCell ref="R7:R8"/>
    <mergeCell ref="A7:B8"/>
    <mergeCell ref="C7:C8"/>
    <mergeCell ref="J7:J8"/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7" zoomScale="90" zoomScaleNormal="85" zoomScaleSheetLayoutView="90" workbookViewId="0">
      <selection activeCell="B121" sqref="B121:F121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ДРОНАМИКС КЕПИТЪЛ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206697857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31.12.2024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59" t="s">
        <v>453</v>
      </c>
      <c r="B8" s="661" t="s">
        <v>11</v>
      </c>
      <c r="C8" s="657" t="s">
        <v>587</v>
      </c>
      <c r="D8" s="324" t="s">
        <v>588</v>
      </c>
      <c r="E8" s="325"/>
      <c r="F8" s="107"/>
    </row>
    <row r="9" spans="1:6" s="95" customFormat="1">
      <c r="A9" s="660"/>
      <c r="B9" s="662"/>
      <c r="C9" s="658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/>
      <c r="D23" s="393"/>
      <c r="E23" s="392">
        <f t="shared" si="0"/>
        <v>0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0</v>
      </c>
      <c r="D26" s="321">
        <f>SUM(D27:D29)</f>
        <v>0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/>
      <c r="D27" s="327"/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/>
      <c r="D29" s="327"/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/>
      <c r="D30" s="327"/>
      <c r="E30" s="328">
        <f t="shared" si="0"/>
        <v>0</v>
      </c>
      <c r="F30" s="112"/>
    </row>
    <row r="31" spans="1:6">
      <c r="A31" s="329" t="s">
        <v>625</v>
      </c>
      <c r="B31" s="114" t="s">
        <v>626</v>
      </c>
      <c r="C31" s="327"/>
      <c r="D31" s="327"/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/>
      <c r="D32" s="327"/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1</v>
      </c>
      <c r="D35" s="321">
        <f>SUM(D36:D39)</f>
        <v>1</v>
      </c>
      <c r="E35" s="328">
        <f>SUM(E36:E39)</f>
        <v>0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>
        <v>1</v>
      </c>
      <c r="D37" s="327">
        <v>1</v>
      </c>
      <c r="E37" s="328">
        <f t="shared" si="0"/>
        <v>0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5281</v>
      </c>
      <c r="D40" s="321">
        <f>SUM(D41:D44)</f>
        <v>0</v>
      </c>
      <c r="E40" s="328">
        <f>SUM(E41:E44)</f>
        <v>5281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>
        <v>5281</v>
      </c>
      <c r="D44" s="327"/>
      <c r="E44" s="328">
        <f t="shared" si="0"/>
        <v>5281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5282</v>
      </c>
      <c r="D45" s="388">
        <f>D26+D30+D31+D33+D32+D34+D35+D40</f>
        <v>1</v>
      </c>
      <c r="E45" s="389">
        <f>E26+E30+E31+E33+E32+E34+E35+E40</f>
        <v>5281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5282</v>
      </c>
      <c r="D46" s="394">
        <f>D45+D23+D21+D11</f>
        <v>1</v>
      </c>
      <c r="E46" s="395">
        <f>E45+E23+E21+E11</f>
        <v>5281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59" t="s">
        <v>453</v>
      </c>
      <c r="B50" s="661" t="s">
        <v>11</v>
      </c>
      <c r="C50" s="663" t="s">
        <v>658</v>
      </c>
      <c r="D50" s="324" t="s">
        <v>659</v>
      </c>
      <c r="E50" s="324"/>
      <c r="F50" s="665" t="s">
        <v>660</v>
      </c>
    </row>
    <row r="51" spans="1:6" s="95" customFormat="1" ht="18" customHeight="1">
      <c r="A51" s="660"/>
      <c r="B51" s="662"/>
      <c r="C51" s="664"/>
      <c r="D51" s="109" t="s">
        <v>589</v>
      </c>
      <c r="E51" s="109" t="s">
        <v>590</v>
      </c>
      <c r="F51" s="666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54">
        <f>F59+F61</f>
        <v>0</v>
      </c>
    </row>
    <row r="59" spans="1:6">
      <c r="A59" s="329" t="s">
        <v>671</v>
      </c>
      <c r="B59" s="114" t="s">
        <v>672</v>
      </c>
      <c r="C59" s="162"/>
      <c r="D59" s="162"/>
      <c r="E59" s="113">
        <f t="shared" si="1"/>
        <v>0</v>
      </c>
      <c r="F59" s="161"/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/>
      <c r="D65" s="162"/>
      <c r="E65" s="113">
        <f t="shared" si="1"/>
        <v>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0</v>
      </c>
      <c r="D68" s="386">
        <f>D54+D58+D63+D64+D65+D66</f>
        <v>0</v>
      </c>
      <c r="E68" s="384">
        <f t="shared" si="1"/>
        <v>0</v>
      </c>
      <c r="F68" s="387">
        <f>F54+F58+F63+F64+F65+F66</f>
        <v>0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/>
      <c r="D70" s="162"/>
      <c r="E70" s="113">
        <f t="shared" si="1"/>
        <v>0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>
      <c r="A73" s="329" t="s">
        <v>662</v>
      </c>
      <c r="B73" s="114" t="s">
        <v>692</v>
      </c>
      <c r="C73" s="115">
        <f>SUM(C74:C76)</f>
        <v>0</v>
      </c>
      <c r="D73" s="115">
        <f>SUM(D74:D76)</f>
        <v>0</v>
      </c>
      <c r="E73" s="115">
        <f>SUM(E74:E76)</f>
        <v>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/>
      <c r="D74" s="162"/>
      <c r="E74" s="113">
        <f t="shared" si="1"/>
        <v>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9" t="s">
        <v>669</v>
      </c>
      <c r="B77" s="114" t="s">
        <v>699</v>
      </c>
      <c r="C77" s="115">
        <f>C78+C80</f>
        <v>0</v>
      </c>
      <c r="D77" s="115">
        <f>D78+D80</f>
        <v>0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/>
      <c r="D78" s="162"/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/>
      <c r="D84" s="162"/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8</v>
      </c>
      <c r="D87" s="113">
        <f>SUM(D88:D92)+D96</f>
        <v>8</v>
      </c>
      <c r="E87" s="113">
        <f>SUM(E88:E92)+E96</f>
        <v>0</v>
      </c>
      <c r="F87" s="353">
        <f>SUM(F88:F92)+F96</f>
        <v>0</v>
      </c>
    </row>
    <row r="88" spans="1:6">
      <c r="A88" s="329" t="s">
        <v>719</v>
      </c>
      <c r="B88" s="114" t="s">
        <v>720</v>
      </c>
      <c r="C88" s="162"/>
      <c r="D88" s="162"/>
      <c r="E88" s="113">
        <f t="shared" si="1"/>
        <v>0</v>
      </c>
      <c r="F88" s="161"/>
    </row>
    <row r="89" spans="1:6">
      <c r="A89" s="329" t="s">
        <v>721</v>
      </c>
      <c r="B89" s="114" t="s">
        <v>722</v>
      </c>
      <c r="C89" s="162">
        <v>7</v>
      </c>
      <c r="D89" s="162">
        <v>7</v>
      </c>
      <c r="E89" s="113">
        <f t="shared" si="1"/>
        <v>0</v>
      </c>
      <c r="F89" s="161"/>
    </row>
    <row r="90" spans="1:6">
      <c r="A90" s="329" t="s">
        <v>723</v>
      </c>
      <c r="B90" s="114" t="s">
        <v>724</v>
      </c>
      <c r="C90" s="162"/>
      <c r="D90" s="162"/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>
        <v>1</v>
      </c>
      <c r="D91" s="162">
        <v>1</v>
      </c>
      <c r="E91" s="113">
        <f t="shared" si="1"/>
        <v>0</v>
      </c>
      <c r="F91" s="161"/>
    </row>
    <row r="92" spans="1:6">
      <c r="A92" s="329" t="s">
        <v>727</v>
      </c>
      <c r="B92" s="114" t="s">
        <v>728</v>
      </c>
      <c r="C92" s="115">
        <f>SUM(C93:C95)</f>
        <v>0</v>
      </c>
      <c r="D92" s="115">
        <f>SUM(D93:D95)</f>
        <v>0</v>
      </c>
      <c r="E92" s="115">
        <f>SUM(E93:E95)</f>
        <v>0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/>
      <c r="D95" s="162"/>
      <c r="E95" s="113">
        <f t="shared" si="1"/>
        <v>0</v>
      </c>
      <c r="F95" s="161"/>
    </row>
    <row r="96" spans="1:6">
      <c r="A96" s="329" t="s">
        <v>733</v>
      </c>
      <c r="B96" s="114" t="s">
        <v>734</v>
      </c>
      <c r="C96" s="162"/>
      <c r="D96" s="162"/>
      <c r="E96" s="113">
        <f t="shared" si="1"/>
        <v>0</v>
      </c>
      <c r="F96" s="161"/>
    </row>
    <row r="97" spans="1:8">
      <c r="A97" s="329" t="s">
        <v>735</v>
      </c>
      <c r="B97" s="114" t="s">
        <v>736</v>
      </c>
      <c r="C97" s="162"/>
      <c r="D97" s="162"/>
      <c r="E97" s="113">
        <f t="shared" si="1"/>
        <v>0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8</v>
      </c>
      <c r="D98" s="384">
        <f>D87+D82+D77+D73+D97</f>
        <v>8</v>
      </c>
      <c r="E98" s="384">
        <f>E87+E82+E77+E73+E97</f>
        <v>0</v>
      </c>
      <c r="F98" s="385">
        <f>F87+F82+F77+F73+F97</f>
        <v>0</v>
      </c>
    </row>
    <row r="99" spans="1:8" ht="16.5" thickBot="1">
      <c r="A99" s="365" t="s">
        <v>739</v>
      </c>
      <c r="B99" s="366" t="s">
        <v>740</v>
      </c>
      <c r="C99" s="378">
        <f>C98+C70+C68</f>
        <v>8</v>
      </c>
      <c r="D99" s="378">
        <f>D98+D70+D68</f>
        <v>8</v>
      </c>
      <c r="E99" s="378">
        <f>E98+E70+E68</f>
        <v>0</v>
      </c>
      <c r="F99" s="379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6" t="s">
        <v>841</v>
      </c>
      <c r="B109" s="656"/>
      <c r="C109" s="656"/>
      <c r="D109" s="656"/>
      <c r="E109" s="656"/>
      <c r="F109" s="656"/>
    </row>
    <row r="111" spans="1:8">
      <c r="A111" s="621" t="s">
        <v>968</v>
      </c>
      <c r="B111" s="630">
        <f>pdeReportingDate</f>
        <v>45713</v>
      </c>
      <c r="C111" s="630"/>
      <c r="D111" s="630"/>
      <c r="E111" s="630"/>
      <c r="F111" s="630"/>
      <c r="G111" s="46"/>
      <c r="H111" s="46"/>
    </row>
    <row r="112" spans="1:8">
      <c r="A112" s="621"/>
      <c r="B112" s="630"/>
      <c r="C112" s="630"/>
      <c r="D112" s="630"/>
      <c r="E112" s="630"/>
      <c r="F112" s="630"/>
      <c r="G112" s="46"/>
      <c r="H112" s="46"/>
    </row>
    <row r="113" spans="1:8">
      <c r="A113" s="622" t="s">
        <v>8</v>
      </c>
      <c r="B113" s="631" t="str">
        <f>authorName</f>
        <v>Данаил Коев</v>
      </c>
      <c r="C113" s="631"/>
      <c r="D113" s="631"/>
      <c r="E113" s="631"/>
      <c r="F113" s="631"/>
      <c r="G113" s="68"/>
      <c r="H113" s="68"/>
    </row>
    <row r="114" spans="1:8">
      <c r="A114" s="622"/>
      <c r="B114" s="631"/>
      <c r="C114" s="631"/>
      <c r="D114" s="631"/>
      <c r="E114" s="631"/>
      <c r="F114" s="631"/>
      <c r="G114" s="68"/>
      <c r="H114" s="68"/>
    </row>
    <row r="115" spans="1:8">
      <c r="A115" s="622" t="s">
        <v>920</v>
      </c>
      <c r="B115" s="632"/>
      <c r="C115" s="632"/>
      <c r="D115" s="632"/>
      <c r="E115" s="632"/>
      <c r="F115" s="632"/>
      <c r="G115" s="70"/>
      <c r="H115" s="70"/>
    </row>
    <row r="116" spans="1:8" ht="15.75" customHeight="1">
      <c r="A116" s="623"/>
      <c r="B116" s="629" t="s">
        <v>988</v>
      </c>
      <c r="C116" s="629"/>
      <c r="D116" s="629"/>
      <c r="E116" s="629"/>
      <c r="F116" s="629"/>
      <c r="G116" s="623"/>
      <c r="H116" s="623"/>
    </row>
    <row r="117" spans="1:8" ht="15.75" customHeight="1">
      <c r="A117" s="623"/>
      <c r="B117" s="629"/>
      <c r="C117" s="629"/>
      <c r="D117" s="629"/>
      <c r="E117" s="629"/>
      <c r="F117" s="629"/>
      <c r="G117" s="623"/>
      <c r="H117" s="623"/>
    </row>
    <row r="118" spans="1:8" ht="15.75" customHeight="1">
      <c r="A118" s="623"/>
      <c r="B118" s="629"/>
      <c r="C118" s="629"/>
      <c r="D118" s="629"/>
      <c r="E118" s="629"/>
      <c r="F118" s="629"/>
      <c r="G118" s="623"/>
      <c r="H118" s="623"/>
    </row>
    <row r="119" spans="1:8" ht="15.75" customHeight="1">
      <c r="A119" s="623"/>
      <c r="B119" s="629"/>
      <c r="C119" s="629"/>
      <c r="D119" s="629"/>
      <c r="E119" s="629"/>
      <c r="F119" s="629"/>
      <c r="G119" s="623"/>
      <c r="H119" s="623"/>
    </row>
    <row r="120" spans="1:8">
      <c r="A120" s="623"/>
      <c r="B120" s="629"/>
      <c r="C120" s="629"/>
      <c r="D120" s="629"/>
      <c r="E120" s="629"/>
      <c r="F120" s="629"/>
      <c r="G120" s="623"/>
      <c r="H120" s="623"/>
    </row>
    <row r="121" spans="1:8">
      <c r="A121" s="623"/>
      <c r="B121" s="629"/>
      <c r="C121" s="629"/>
      <c r="D121" s="629"/>
      <c r="E121" s="629"/>
      <c r="F121" s="629"/>
      <c r="G121" s="623"/>
      <c r="H121" s="623"/>
    </row>
    <row r="122" spans="1:8">
      <c r="A122" s="623"/>
      <c r="B122" s="629"/>
      <c r="C122" s="629"/>
      <c r="D122" s="629"/>
      <c r="E122" s="629"/>
      <c r="F122" s="629"/>
      <c r="G122" s="623"/>
      <c r="H122" s="62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41" sqref="B41:I41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ДРОНАМИКС КЕПИТЪЛ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206697857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69" t="s">
        <v>453</v>
      </c>
      <c r="B8" s="674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70"/>
      <c r="B9" s="675"/>
      <c r="C9" s="672" t="s">
        <v>756</v>
      </c>
      <c r="D9" s="672" t="s">
        <v>757</v>
      </c>
      <c r="E9" s="672" t="s">
        <v>758</v>
      </c>
      <c r="F9" s="672" t="s">
        <v>759</v>
      </c>
      <c r="G9" s="96" t="s">
        <v>760</v>
      </c>
      <c r="H9" s="96"/>
      <c r="I9" s="673" t="s">
        <v>842</v>
      </c>
    </row>
    <row r="10" spans="1:22" s="95" customFormat="1" ht="24" customHeight="1">
      <c r="A10" s="670"/>
      <c r="B10" s="675"/>
      <c r="C10" s="672"/>
      <c r="D10" s="672"/>
      <c r="E10" s="672"/>
      <c r="F10" s="672"/>
      <c r="G10" s="98" t="s">
        <v>516</v>
      </c>
      <c r="H10" s="98" t="s">
        <v>517</v>
      </c>
      <c r="I10" s="673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/>
      <c r="D13" s="399">
        <v>5334082</v>
      </c>
      <c r="E13" s="399"/>
      <c r="F13" s="399">
        <v>5384081</v>
      </c>
      <c r="G13" s="399"/>
      <c r="H13" s="399"/>
      <c r="I13" s="400">
        <f>F13+G13-H13</f>
        <v>5384081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/>
      <c r="G17" s="399"/>
      <c r="H17" s="399"/>
      <c r="I17" s="400">
        <f t="shared" si="0"/>
        <v>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0</v>
      </c>
      <c r="D18" s="406">
        <f t="shared" si="1"/>
        <v>5334082</v>
      </c>
      <c r="E18" s="406">
        <f t="shared" si="1"/>
        <v>0</v>
      </c>
      <c r="F18" s="406">
        <f t="shared" si="1"/>
        <v>5384081</v>
      </c>
      <c r="G18" s="406">
        <f t="shared" si="1"/>
        <v>0</v>
      </c>
      <c r="H18" s="406">
        <f t="shared" si="1"/>
        <v>0</v>
      </c>
      <c r="I18" s="407">
        <f t="shared" si="0"/>
        <v>5384081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/>
      <c r="D20" s="399"/>
      <c r="E20" s="399"/>
      <c r="F20" s="399"/>
      <c r="G20" s="399"/>
      <c r="H20" s="399"/>
      <c r="I20" s="400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/>
      <c r="D26" s="399"/>
      <c r="E26" s="399"/>
      <c r="F26" s="399"/>
      <c r="G26" s="399"/>
      <c r="H26" s="399"/>
      <c r="I26" s="400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0</v>
      </c>
      <c r="D27" s="406">
        <f t="shared" si="2"/>
        <v>0</v>
      </c>
      <c r="E27" s="406">
        <f t="shared" si="2"/>
        <v>0</v>
      </c>
      <c r="F27" s="406">
        <f t="shared" si="2"/>
        <v>0</v>
      </c>
      <c r="G27" s="406">
        <f t="shared" si="2"/>
        <v>0</v>
      </c>
      <c r="H27" s="406">
        <f t="shared" si="2"/>
        <v>0</v>
      </c>
      <c r="I27" s="407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71" t="s">
        <v>843</v>
      </c>
      <c r="B29" s="671"/>
      <c r="C29" s="671"/>
      <c r="D29" s="671"/>
      <c r="E29" s="671"/>
      <c r="F29" s="671"/>
      <c r="G29" s="671"/>
      <c r="H29" s="671"/>
      <c r="I29" s="671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21" t="s">
        <v>968</v>
      </c>
      <c r="B31" s="630">
        <f>pdeReportingDate</f>
        <v>45713</v>
      </c>
      <c r="C31" s="630"/>
      <c r="D31" s="630"/>
      <c r="E31" s="630"/>
      <c r="F31" s="630"/>
      <c r="G31" s="100"/>
      <c r="H31" s="100"/>
      <c r="I31" s="100"/>
    </row>
    <row r="32" spans="1:16">
      <c r="A32" s="621"/>
      <c r="B32" s="630"/>
      <c r="C32" s="630"/>
      <c r="D32" s="630"/>
      <c r="E32" s="630"/>
      <c r="F32" s="630"/>
      <c r="G32" s="100"/>
      <c r="H32" s="100"/>
      <c r="I32" s="100"/>
    </row>
    <row r="33" spans="1:9">
      <c r="A33" s="622" t="s">
        <v>8</v>
      </c>
      <c r="B33" s="631" t="str">
        <f>authorName</f>
        <v>Данаил Коев</v>
      </c>
      <c r="C33" s="631"/>
      <c r="D33" s="631"/>
      <c r="E33" s="631"/>
      <c r="F33" s="631"/>
      <c r="G33" s="100"/>
      <c r="H33" s="100"/>
      <c r="I33" s="100"/>
    </row>
    <row r="34" spans="1:9">
      <c r="A34" s="622"/>
      <c r="B34" s="667"/>
      <c r="C34" s="667"/>
      <c r="D34" s="667"/>
      <c r="E34" s="667"/>
      <c r="F34" s="667"/>
      <c r="G34" s="667"/>
      <c r="H34" s="667"/>
      <c r="I34" s="667"/>
    </row>
    <row r="35" spans="1:9">
      <c r="A35" s="622" t="s">
        <v>920</v>
      </c>
      <c r="B35" s="668"/>
      <c r="C35" s="668"/>
      <c r="D35" s="668"/>
      <c r="E35" s="668"/>
      <c r="F35" s="668"/>
      <c r="G35" s="668"/>
      <c r="H35" s="668"/>
      <c r="I35" s="668"/>
    </row>
    <row r="36" spans="1:9" ht="15.75" customHeight="1">
      <c r="A36" s="623"/>
      <c r="B36" s="629" t="s">
        <v>988</v>
      </c>
      <c r="C36" s="629"/>
      <c r="D36" s="629"/>
      <c r="E36" s="629"/>
      <c r="F36" s="629"/>
      <c r="G36" s="629"/>
      <c r="H36" s="629"/>
      <c r="I36" s="629"/>
    </row>
    <row r="37" spans="1:9" ht="15.75" customHeight="1">
      <c r="A37" s="623"/>
      <c r="B37" s="629"/>
      <c r="C37" s="629"/>
      <c r="D37" s="629"/>
      <c r="E37" s="629"/>
      <c r="F37" s="629"/>
      <c r="G37" s="629"/>
      <c r="H37" s="629"/>
      <c r="I37" s="629"/>
    </row>
    <row r="38" spans="1:9" ht="15.75" customHeight="1">
      <c r="A38" s="623"/>
      <c r="B38" s="629"/>
      <c r="C38" s="629"/>
      <c r="D38" s="629"/>
      <c r="E38" s="629"/>
      <c r="F38" s="629"/>
      <c r="G38" s="629"/>
      <c r="H38" s="629"/>
      <c r="I38" s="629"/>
    </row>
    <row r="39" spans="1:9" ht="15.75" customHeight="1">
      <c r="A39" s="623"/>
      <c r="B39" s="629"/>
      <c r="C39" s="629"/>
      <c r="D39" s="629"/>
      <c r="E39" s="629"/>
      <c r="F39" s="629"/>
      <c r="G39" s="629"/>
      <c r="H39" s="629"/>
      <c r="I39" s="629"/>
    </row>
    <row r="40" spans="1:9">
      <c r="A40" s="623"/>
      <c r="B40" s="629"/>
      <c r="C40" s="629"/>
      <c r="D40" s="629"/>
      <c r="E40" s="629"/>
      <c r="F40" s="629"/>
      <c r="G40" s="629"/>
      <c r="H40" s="629"/>
      <c r="I40" s="629"/>
    </row>
    <row r="41" spans="1:9">
      <c r="A41" s="623"/>
      <c r="B41" s="629"/>
      <c r="C41" s="629"/>
      <c r="D41" s="629"/>
      <c r="E41" s="629"/>
      <c r="F41" s="629"/>
      <c r="G41" s="629"/>
      <c r="H41" s="629"/>
      <c r="I41" s="629"/>
    </row>
    <row r="42" spans="1:9">
      <c r="A42" s="623"/>
      <c r="B42" s="629"/>
      <c r="C42" s="629"/>
      <c r="D42" s="629"/>
      <c r="E42" s="629"/>
      <c r="F42" s="629"/>
      <c r="G42" s="629"/>
      <c r="H42" s="629"/>
      <c r="I42" s="629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4" t="s">
        <v>928</v>
      </c>
      <c r="B1" s="595"/>
      <c r="C1" s="595"/>
      <c r="D1" s="595"/>
      <c r="E1" s="595"/>
      <c r="F1" s="595"/>
      <c r="G1" s="595"/>
      <c r="H1" s="595"/>
      <c r="I1" s="595"/>
      <c r="J1" s="596"/>
    </row>
    <row r="2" spans="1:10" ht="15.75">
      <c r="A2" s="595" t="str">
        <f>CONCATENATE("на информацията, въведена в справките на ",UPPER(pdeName))</f>
        <v>на информацията, въведена в справките на ДРОНАМИКС КЕПИТЪЛ АД</v>
      </c>
      <c r="B2" s="595"/>
      <c r="C2" s="595"/>
      <c r="D2" s="595"/>
      <c r="E2" s="595"/>
      <c r="F2" s="595"/>
      <c r="G2" s="595"/>
      <c r="H2" s="595"/>
      <c r="I2" s="595"/>
      <c r="J2" s="596"/>
    </row>
    <row r="3" spans="1:10" ht="15.75">
      <c r="A3" s="595" t="str">
        <f>CONCATENATE("за периода от ",TEXT(startDate,"dd.mm.yyyy г.")," до ",TEXT(endDate,"dd.mm.yyyy г."))</f>
        <v>за периода от 01.01.2024 г. до 31.12.2024 г.</v>
      </c>
      <c r="B3" s="441"/>
      <c r="C3" s="441"/>
      <c r="D3" s="441"/>
      <c r="E3" s="441"/>
      <c r="F3" s="441"/>
      <c r="G3" s="441"/>
      <c r="H3" s="441"/>
      <c r="I3" s="441"/>
      <c r="J3" s="597"/>
    </row>
    <row r="5" spans="1:10" ht="25.5" customHeight="1">
      <c r="A5" s="600" t="s">
        <v>929</v>
      </c>
      <c r="B5" s="601" t="s">
        <v>931</v>
      </c>
      <c r="C5" s="602" t="s">
        <v>933</v>
      </c>
      <c r="D5" s="603" t="s">
        <v>935</v>
      </c>
      <c r="E5" s="602" t="s">
        <v>934</v>
      </c>
      <c r="F5" s="601" t="s">
        <v>932</v>
      </c>
      <c r="G5" s="600" t="s">
        <v>930</v>
      </c>
    </row>
    <row r="6" spans="1:10" ht="18.75" customHeight="1">
      <c r="A6" s="606" t="s">
        <v>974</v>
      </c>
      <c r="B6" s="598" t="s">
        <v>940</v>
      </c>
      <c r="C6" s="604">
        <f>'1-Баланс'!C95</f>
        <v>5562</v>
      </c>
      <c r="D6" s="605">
        <f t="shared" ref="D6:D15" si="0">C6-E6</f>
        <v>0</v>
      </c>
      <c r="E6" s="604">
        <f>'1-Баланс'!G95</f>
        <v>5562</v>
      </c>
      <c r="F6" s="599" t="s">
        <v>941</v>
      </c>
      <c r="G6" s="606" t="s">
        <v>974</v>
      </c>
    </row>
    <row r="7" spans="1:10" ht="18.75" customHeight="1">
      <c r="A7" s="606" t="s">
        <v>974</v>
      </c>
      <c r="B7" s="598" t="s">
        <v>939</v>
      </c>
      <c r="C7" s="604">
        <f>'1-Баланс'!G37</f>
        <v>5554</v>
      </c>
      <c r="D7" s="605">
        <f t="shared" si="0"/>
        <v>170</v>
      </c>
      <c r="E7" s="604">
        <f>'1-Баланс'!G18</f>
        <v>5384</v>
      </c>
      <c r="F7" s="599" t="s">
        <v>455</v>
      </c>
      <c r="G7" s="606" t="s">
        <v>974</v>
      </c>
    </row>
    <row r="8" spans="1:10" ht="18.75" customHeight="1">
      <c r="A8" s="606" t="s">
        <v>974</v>
      </c>
      <c r="B8" s="598" t="s">
        <v>937</v>
      </c>
      <c r="C8" s="604">
        <f>ABS('1-Баланс'!G32)-ABS('1-Баланс'!G33)</f>
        <v>-59</v>
      </c>
      <c r="D8" s="605">
        <f t="shared" si="0"/>
        <v>0</v>
      </c>
      <c r="E8" s="604">
        <f>ABS('2-Отчет за доходите'!C44)-ABS('2-Отчет за доходите'!G44)</f>
        <v>-59</v>
      </c>
      <c r="F8" s="599" t="s">
        <v>938</v>
      </c>
      <c r="G8" s="607" t="s">
        <v>976</v>
      </c>
    </row>
    <row r="9" spans="1:10" ht="18.75" customHeight="1">
      <c r="A9" s="606" t="s">
        <v>974</v>
      </c>
      <c r="B9" s="598" t="s">
        <v>943</v>
      </c>
      <c r="C9" s="604">
        <f>'1-Баланс'!D92</f>
        <v>340</v>
      </c>
      <c r="D9" s="605">
        <f t="shared" si="0"/>
        <v>0</v>
      </c>
      <c r="E9" s="604">
        <f>'3-Отчет за паричния поток'!C45</f>
        <v>340</v>
      </c>
      <c r="F9" s="599" t="s">
        <v>942</v>
      </c>
      <c r="G9" s="607" t="s">
        <v>975</v>
      </c>
    </row>
    <row r="10" spans="1:10" ht="18.75" customHeight="1">
      <c r="A10" s="606" t="s">
        <v>974</v>
      </c>
      <c r="B10" s="598" t="s">
        <v>944</v>
      </c>
      <c r="C10" s="604">
        <f>'1-Баланс'!C92</f>
        <v>278</v>
      </c>
      <c r="D10" s="605">
        <f t="shared" si="0"/>
        <v>0</v>
      </c>
      <c r="E10" s="604">
        <f>'3-Отчет за паричния поток'!C46</f>
        <v>278</v>
      </c>
      <c r="F10" s="599" t="s">
        <v>945</v>
      </c>
      <c r="G10" s="607" t="s">
        <v>975</v>
      </c>
    </row>
    <row r="11" spans="1:10" ht="18.75" customHeight="1">
      <c r="A11" s="606" t="s">
        <v>974</v>
      </c>
      <c r="B11" s="598" t="s">
        <v>939</v>
      </c>
      <c r="C11" s="604">
        <f>'1-Баланс'!G37</f>
        <v>5554</v>
      </c>
      <c r="D11" s="605">
        <f t="shared" si="0"/>
        <v>0</v>
      </c>
      <c r="E11" s="604">
        <f>'4-Отчет за собствения капитал'!L34</f>
        <v>5554</v>
      </c>
      <c r="F11" s="599" t="s">
        <v>946</v>
      </c>
      <c r="G11" s="607" t="s">
        <v>977</v>
      </c>
    </row>
    <row r="12" spans="1:10" ht="18.75" customHeight="1">
      <c r="A12" s="606" t="s">
        <v>974</v>
      </c>
      <c r="B12" s="598" t="s">
        <v>947</v>
      </c>
      <c r="C12" s="604">
        <f>'1-Баланс'!C36</f>
        <v>0</v>
      </c>
      <c r="D12" s="605">
        <f t="shared" si="0"/>
        <v>0</v>
      </c>
      <c r="E12" s="604">
        <f>'Справка 5'!C27+'Справка 5'!C97</f>
        <v>0</v>
      </c>
      <c r="F12" s="599" t="s">
        <v>951</v>
      </c>
      <c r="G12" s="607" t="s">
        <v>978</v>
      </c>
    </row>
    <row r="13" spans="1:10" ht="18.75" customHeight="1">
      <c r="A13" s="606" t="s">
        <v>974</v>
      </c>
      <c r="B13" s="598" t="s">
        <v>948</v>
      </c>
      <c r="C13" s="604">
        <f>'1-Баланс'!C37</f>
        <v>0</v>
      </c>
      <c r="D13" s="605">
        <f t="shared" si="0"/>
        <v>0</v>
      </c>
      <c r="E13" s="604">
        <f>'Справка 5'!C44+'Справка 5'!C114</f>
        <v>0</v>
      </c>
      <c r="F13" s="599" t="s">
        <v>952</v>
      </c>
      <c r="G13" s="607" t="s">
        <v>978</v>
      </c>
    </row>
    <row r="14" spans="1:10" ht="18.75" customHeight="1">
      <c r="A14" s="606" t="s">
        <v>974</v>
      </c>
      <c r="B14" s="598" t="s">
        <v>949</v>
      </c>
      <c r="C14" s="604">
        <f>'1-Баланс'!C38</f>
        <v>0</v>
      </c>
      <c r="D14" s="605">
        <f t="shared" si="0"/>
        <v>0</v>
      </c>
      <c r="E14" s="604">
        <f>'Справка 5'!C61+'Справка 5'!C131</f>
        <v>0</v>
      </c>
      <c r="F14" s="599" t="s">
        <v>953</v>
      </c>
      <c r="G14" s="607" t="s">
        <v>978</v>
      </c>
    </row>
    <row r="15" spans="1:10" ht="18.75" customHeight="1">
      <c r="A15" s="606" t="s">
        <v>974</v>
      </c>
      <c r="B15" s="598" t="s">
        <v>950</v>
      </c>
      <c r="C15" s="604">
        <f>'1-Баланс'!C39</f>
        <v>0</v>
      </c>
      <c r="D15" s="605">
        <f t="shared" si="0"/>
        <v>0</v>
      </c>
      <c r="E15" s="604">
        <f>'Справка 5'!C148+'Справка 5'!C78</f>
        <v>0</v>
      </c>
      <c r="F15" s="599" t="s">
        <v>954</v>
      </c>
      <c r="G15" s="607" t="s">
        <v>978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1" t="s">
        <v>887</v>
      </c>
      <c r="B1" s="531" t="s">
        <v>882</v>
      </c>
      <c r="C1" s="531" t="s">
        <v>886</v>
      </c>
      <c r="D1" s="531" t="s">
        <v>883</v>
      </c>
    </row>
    <row r="2" spans="1:5" ht="24" customHeight="1">
      <c r="A2" s="581" t="s">
        <v>881</v>
      </c>
      <c r="B2" s="579"/>
      <c r="C2" s="579"/>
      <c r="D2" s="580"/>
    </row>
    <row r="3" spans="1:5" ht="31.5">
      <c r="A3" s="534">
        <v>1</v>
      </c>
      <c r="B3" s="532" t="s">
        <v>885</v>
      </c>
      <c r="C3" s="533" t="s">
        <v>884</v>
      </c>
      <c r="D3" s="578" t="e">
        <f>(ABS('1-Баланс'!G32)-ABS('1-Баланс'!G33))/'2-Отчет за доходите'!G16</f>
        <v>#DIV/0!</v>
      </c>
      <c r="E3" s="582"/>
    </row>
    <row r="4" spans="1:5" ht="31.5">
      <c r="A4" s="534">
        <v>2</v>
      </c>
      <c r="B4" s="532" t="s">
        <v>911</v>
      </c>
      <c r="C4" s="533" t="s">
        <v>888</v>
      </c>
      <c r="D4" s="578">
        <f>(ABS('1-Баланс'!G32)-ABS('1-Баланс'!G33))/'1-Баланс'!G37</f>
        <v>-1.0622974432841195E-2</v>
      </c>
    </row>
    <row r="5" spans="1:5" ht="31.5">
      <c r="A5" s="534">
        <v>3</v>
      </c>
      <c r="B5" s="532" t="s">
        <v>889</v>
      </c>
      <c r="C5" s="533" t="s">
        <v>890</v>
      </c>
      <c r="D5" s="578">
        <f>(ABS('1-Баланс'!G32)-ABS('1-Баланс'!G33))/('1-Баланс'!G56+'1-Баланс'!G79)</f>
        <v>-7.375</v>
      </c>
    </row>
    <row r="6" spans="1:5" ht="31.5">
      <c r="A6" s="534">
        <v>4</v>
      </c>
      <c r="B6" s="532" t="s">
        <v>912</v>
      </c>
      <c r="C6" s="533" t="s">
        <v>891</v>
      </c>
      <c r="D6" s="578">
        <f>(ABS('1-Баланс'!G32)-ABS('1-Баланс'!G33))/('1-Баланс'!C95)</f>
        <v>-1.0607695073714491E-2</v>
      </c>
    </row>
    <row r="7" spans="1:5" ht="24" customHeight="1">
      <c r="A7" s="581" t="s">
        <v>892</v>
      </c>
      <c r="B7" s="579"/>
      <c r="C7" s="579"/>
      <c r="D7" s="580"/>
    </row>
    <row r="8" spans="1:5" ht="31.5">
      <c r="A8" s="534">
        <v>5</v>
      </c>
      <c r="B8" s="532" t="s">
        <v>893</v>
      </c>
      <c r="C8" s="533" t="s">
        <v>894</v>
      </c>
      <c r="D8" s="577">
        <f>'2-Отчет за доходите'!G36/'2-Отчет за доходите'!C36</f>
        <v>0</v>
      </c>
    </row>
    <row r="9" spans="1:5" ht="24" customHeight="1">
      <c r="A9" s="581" t="s">
        <v>895</v>
      </c>
      <c r="B9" s="579"/>
      <c r="C9" s="579"/>
      <c r="D9" s="580"/>
    </row>
    <row r="10" spans="1:5" ht="31.5">
      <c r="A10" s="534">
        <v>6</v>
      </c>
      <c r="B10" s="532" t="s">
        <v>896</v>
      </c>
      <c r="C10" s="533" t="s">
        <v>897</v>
      </c>
      <c r="D10" s="577">
        <f>'1-Баланс'!C94/'1-Баланс'!G79</f>
        <v>695.25</v>
      </c>
    </row>
    <row r="11" spans="1:5" ht="63">
      <c r="A11" s="534">
        <v>7</v>
      </c>
      <c r="B11" s="532" t="s">
        <v>898</v>
      </c>
      <c r="C11" s="533" t="s">
        <v>958</v>
      </c>
      <c r="D11" s="577">
        <f>('1-Баланс'!C76+'1-Баланс'!C85+'1-Баланс'!C92)/'1-Баланс'!G79</f>
        <v>695</v>
      </c>
    </row>
    <row r="12" spans="1:5" ht="47.25">
      <c r="A12" s="534">
        <v>8</v>
      </c>
      <c r="B12" s="532" t="s">
        <v>899</v>
      </c>
      <c r="C12" s="533" t="s">
        <v>959</v>
      </c>
      <c r="D12" s="577">
        <f>('1-Баланс'!C85+'1-Баланс'!C92)/'1-Баланс'!G79</f>
        <v>34.75</v>
      </c>
    </row>
    <row r="13" spans="1:5" ht="31.5">
      <c r="A13" s="534">
        <v>9</v>
      </c>
      <c r="B13" s="532" t="s">
        <v>900</v>
      </c>
      <c r="C13" s="533" t="s">
        <v>901</v>
      </c>
      <c r="D13" s="577">
        <f>'1-Баланс'!C92/'1-Баланс'!G79</f>
        <v>34.75</v>
      </c>
    </row>
    <row r="14" spans="1:5" ht="24" customHeight="1">
      <c r="A14" s="581" t="s">
        <v>902</v>
      </c>
      <c r="B14" s="579"/>
      <c r="C14" s="579"/>
      <c r="D14" s="580"/>
    </row>
    <row r="15" spans="1:5" ht="31.5">
      <c r="A15" s="534">
        <v>10</v>
      </c>
      <c r="B15" s="532" t="s">
        <v>916</v>
      </c>
      <c r="C15" s="533" t="s">
        <v>903</v>
      </c>
      <c r="D15" s="577" t="e">
        <f>'2-Отчет за доходите'!G16/('1-Баланс'!C20+'1-Баланс'!C21+'1-Баланс'!C22+'1-Баланс'!C28+'1-Баланс'!C65)</f>
        <v>#DIV/0!</v>
      </c>
    </row>
    <row r="16" spans="1:5" ht="31.5">
      <c r="A16" s="584">
        <v>11</v>
      </c>
      <c r="B16" s="532" t="s">
        <v>902</v>
      </c>
      <c r="C16" s="533" t="s">
        <v>915</v>
      </c>
      <c r="D16" s="585">
        <f>'2-Отчет за доходите'!G16/('1-Баланс'!C95)</f>
        <v>0</v>
      </c>
    </row>
    <row r="17" spans="1:5" ht="24" customHeight="1">
      <c r="A17" s="581" t="s">
        <v>905</v>
      </c>
      <c r="B17" s="579"/>
      <c r="C17" s="579"/>
      <c r="D17" s="580"/>
    </row>
    <row r="18" spans="1:5" ht="31.5">
      <c r="A18" s="534">
        <v>12</v>
      </c>
      <c r="B18" s="532" t="s">
        <v>926</v>
      </c>
      <c r="C18" s="533" t="s">
        <v>904</v>
      </c>
      <c r="D18" s="577">
        <f>'1-Баланс'!G56/('1-Баланс'!G37+'1-Баланс'!G56)</f>
        <v>0</v>
      </c>
    </row>
    <row r="19" spans="1:5" ht="31.5">
      <c r="A19" s="534">
        <v>13</v>
      </c>
      <c r="B19" s="532" t="s">
        <v>927</v>
      </c>
      <c r="C19" s="533" t="s">
        <v>906</v>
      </c>
      <c r="D19" s="577">
        <f>D4/D5</f>
        <v>1.4404033129276196E-3</v>
      </c>
    </row>
    <row r="20" spans="1:5" ht="31.5">
      <c r="A20" s="534">
        <v>14</v>
      </c>
      <c r="B20" s="532" t="s">
        <v>907</v>
      </c>
      <c r="C20" s="533" t="s">
        <v>908</v>
      </c>
      <c r="D20" s="577">
        <f>D6/D5</f>
        <v>1.438331535418914E-3</v>
      </c>
    </row>
    <row r="21" spans="1:5" ht="15.75">
      <c r="A21" s="534">
        <v>15</v>
      </c>
      <c r="B21" s="532" t="s">
        <v>909</v>
      </c>
      <c r="C21" s="533" t="s">
        <v>910</v>
      </c>
      <c r="D21" s="608">
        <f>'2-Отчет за доходите'!C37+'2-Отчет за доходите'!C25</f>
        <v>0</v>
      </c>
      <c r="E21" s="625"/>
    </row>
    <row r="22" spans="1:5" ht="47.25">
      <c r="A22" s="534">
        <v>16</v>
      </c>
      <c r="B22" s="532" t="s">
        <v>913</v>
      </c>
      <c r="C22" s="533" t="s">
        <v>914</v>
      </c>
      <c r="D22" s="583">
        <f>D21/'1-Баланс'!G37</f>
        <v>0</v>
      </c>
    </row>
    <row r="23" spans="1:5" ht="31.5">
      <c r="A23" s="534">
        <v>17</v>
      </c>
      <c r="B23" s="532" t="s">
        <v>970</v>
      </c>
      <c r="C23" s="533" t="s">
        <v>971</v>
      </c>
      <c r="D23" s="583" t="e">
        <f>(D21+'2-Отчет за доходите'!C14)/'2-Отчет за доходите'!G31</f>
        <v>#DIV/0!</v>
      </c>
    </row>
    <row r="24" spans="1:5" ht="31.5">
      <c r="A24" s="534">
        <v>18</v>
      </c>
      <c r="B24" s="532" t="s">
        <v>972</v>
      </c>
      <c r="C24" s="533" t="s">
        <v>973</v>
      </c>
      <c r="D24" s="583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40625"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2"/>
      <c r="F2" s="447" t="s">
        <v>851</v>
      </c>
    </row>
    <row r="3" spans="1:14">
      <c r="A3" s="89" t="str">
        <f t="shared" ref="A3:A34" si="0">pdeName</f>
        <v>Дронамикс Кепитъл АД</v>
      </c>
      <c r="B3" s="89" t="str">
        <f t="shared" ref="B3:B34" si="1">pdeBulstat</f>
        <v>206697857</v>
      </c>
      <c r="C3" s="523">
        <f t="shared" ref="C3:C34" si="2">endDate</f>
        <v>45657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Дронамикс Кепитъл АД</v>
      </c>
      <c r="B4" s="89" t="str">
        <f t="shared" si="1"/>
        <v>206697857</v>
      </c>
      <c r="C4" s="523">
        <f t="shared" si="2"/>
        <v>45657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Дронамикс Кепитъл АД</v>
      </c>
      <c r="B5" s="89" t="str">
        <f t="shared" si="1"/>
        <v>206697857</v>
      </c>
      <c r="C5" s="523">
        <f t="shared" si="2"/>
        <v>45657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Дронамикс Кепитъл АД</v>
      </c>
      <c r="B6" s="89" t="str">
        <f t="shared" si="1"/>
        <v>206697857</v>
      </c>
      <c r="C6" s="523">
        <f t="shared" si="2"/>
        <v>45657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Дронамикс Кепитъл АД</v>
      </c>
      <c r="B7" s="89" t="str">
        <f t="shared" si="1"/>
        <v>206697857</v>
      </c>
      <c r="C7" s="523">
        <f t="shared" si="2"/>
        <v>45657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Дронамикс Кепитъл АД</v>
      </c>
      <c r="B8" s="89" t="str">
        <f t="shared" si="1"/>
        <v>206697857</v>
      </c>
      <c r="C8" s="523">
        <f t="shared" si="2"/>
        <v>45657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Дронамикс Кепитъл АД</v>
      </c>
      <c r="B9" s="89" t="str">
        <f t="shared" si="1"/>
        <v>206697857</v>
      </c>
      <c r="C9" s="523">
        <f t="shared" si="2"/>
        <v>45657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Дронамикс Кепитъл АД</v>
      </c>
      <c r="B10" s="89" t="str">
        <f t="shared" si="1"/>
        <v>206697857</v>
      </c>
      <c r="C10" s="523">
        <f t="shared" si="2"/>
        <v>45657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Дронамикс Кепитъл АД</v>
      </c>
      <c r="B11" s="89" t="str">
        <f t="shared" si="1"/>
        <v>206697857</v>
      </c>
      <c r="C11" s="523">
        <f t="shared" si="2"/>
        <v>45657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0</v>
      </c>
    </row>
    <row r="12" spans="1:14">
      <c r="A12" s="89" t="str">
        <f t="shared" si="0"/>
        <v>Дронамикс Кепитъл АД</v>
      </c>
      <c r="B12" s="89" t="str">
        <f t="shared" si="1"/>
        <v>206697857</v>
      </c>
      <c r="C12" s="523">
        <f t="shared" si="2"/>
        <v>45657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Дронамикс Кепитъл АД</v>
      </c>
      <c r="B13" s="89" t="str">
        <f t="shared" si="1"/>
        <v>206697857</v>
      </c>
      <c r="C13" s="523">
        <f t="shared" si="2"/>
        <v>45657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Дронамикс Кепитъл АД</v>
      </c>
      <c r="B14" s="89" t="str">
        <f t="shared" si="1"/>
        <v>206697857</v>
      </c>
      <c r="C14" s="523">
        <f t="shared" si="2"/>
        <v>45657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Дронамикс Кепитъл АД</v>
      </c>
      <c r="B15" s="89" t="str">
        <f t="shared" si="1"/>
        <v>206697857</v>
      </c>
      <c r="C15" s="523">
        <f t="shared" si="2"/>
        <v>45657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Дронамикс Кепитъл АД</v>
      </c>
      <c r="B16" s="89" t="str">
        <f t="shared" si="1"/>
        <v>206697857</v>
      </c>
      <c r="C16" s="523">
        <f t="shared" si="2"/>
        <v>45657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Дронамикс Кепитъл АД</v>
      </c>
      <c r="B17" s="89" t="str">
        <f t="shared" si="1"/>
        <v>206697857</v>
      </c>
      <c r="C17" s="523">
        <f t="shared" si="2"/>
        <v>45657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Дронамикс Кепитъл АД</v>
      </c>
      <c r="B18" s="89" t="str">
        <f t="shared" si="1"/>
        <v>206697857</v>
      </c>
      <c r="C18" s="523">
        <f t="shared" si="2"/>
        <v>45657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Дронамикс Кепитъл АД</v>
      </c>
      <c r="B19" s="89" t="str">
        <f t="shared" si="1"/>
        <v>206697857</v>
      </c>
      <c r="C19" s="523">
        <f t="shared" si="2"/>
        <v>45657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Дронамикс Кепитъл АД</v>
      </c>
      <c r="B20" s="89" t="str">
        <f t="shared" si="1"/>
        <v>206697857</v>
      </c>
      <c r="C20" s="523">
        <f t="shared" si="2"/>
        <v>45657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Дронамикс Кепитъл АД</v>
      </c>
      <c r="B21" s="89" t="str">
        <f t="shared" si="1"/>
        <v>206697857</v>
      </c>
      <c r="C21" s="523">
        <f t="shared" si="2"/>
        <v>45657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Дронамикс Кепитъл АД</v>
      </c>
      <c r="B22" s="89" t="str">
        <f t="shared" si="1"/>
        <v>206697857</v>
      </c>
      <c r="C22" s="523">
        <f t="shared" si="2"/>
        <v>45657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Дронамикс Кепитъл АД</v>
      </c>
      <c r="B23" s="89" t="str">
        <f t="shared" si="1"/>
        <v>206697857</v>
      </c>
      <c r="C23" s="523">
        <f t="shared" si="2"/>
        <v>45657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Дронамикс Кепитъл АД</v>
      </c>
      <c r="B24" s="89" t="str">
        <f t="shared" si="1"/>
        <v>206697857</v>
      </c>
      <c r="C24" s="523">
        <f t="shared" si="2"/>
        <v>45657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Дронамикс Кепитъл АД</v>
      </c>
      <c r="B25" s="89" t="str">
        <f t="shared" si="1"/>
        <v>206697857</v>
      </c>
      <c r="C25" s="523">
        <f t="shared" si="2"/>
        <v>45657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Дронамикс Кепитъл АД</v>
      </c>
      <c r="B26" s="89" t="str">
        <f t="shared" si="1"/>
        <v>206697857</v>
      </c>
      <c r="C26" s="523">
        <f t="shared" si="2"/>
        <v>45657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Дронамикс Кепитъл АД</v>
      </c>
      <c r="B27" s="89" t="str">
        <f t="shared" si="1"/>
        <v>206697857</v>
      </c>
      <c r="C27" s="523">
        <f t="shared" si="2"/>
        <v>45657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Дронамикс Кепитъл АД</v>
      </c>
      <c r="B28" s="89" t="str">
        <f t="shared" si="1"/>
        <v>206697857</v>
      </c>
      <c r="C28" s="523">
        <f t="shared" si="2"/>
        <v>45657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Дронамикс Кепитъл АД</v>
      </c>
      <c r="B29" s="89" t="str">
        <f t="shared" si="1"/>
        <v>206697857</v>
      </c>
      <c r="C29" s="523">
        <f t="shared" si="2"/>
        <v>45657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Дронамикс Кепитъл АД</v>
      </c>
      <c r="B30" s="89" t="str">
        <f t="shared" si="1"/>
        <v>206697857</v>
      </c>
      <c r="C30" s="523">
        <f t="shared" si="2"/>
        <v>45657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Дронамикс Кепитъл АД</v>
      </c>
      <c r="B31" s="89" t="str">
        <f t="shared" si="1"/>
        <v>206697857</v>
      </c>
      <c r="C31" s="523">
        <f t="shared" si="2"/>
        <v>45657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Дронамикс Кепитъл АД</v>
      </c>
      <c r="B32" s="89" t="str">
        <f t="shared" si="1"/>
        <v>206697857</v>
      </c>
      <c r="C32" s="523">
        <f t="shared" si="2"/>
        <v>45657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Дронамикс Кепитъл АД</v>
      </c>
      <c r="B33" s="89" t="str">
        <f t="shared" si="1"/>
        <v>206697857</v>
      </c>
      <c r="C33" s="523">
        <f t="shared" si="2"/>
        <v>45657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Дронамикс Кепитъл АД</v>
      </c>
      <c r="B34" s="89" t="str">
        <f t="shared" si="1"/>
        <v>206697857</v>
      </c>
      <c r="C34" s="523">
        <f t="shared" si="2"/>
        <v>45657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Дронамикс Кепитъл АД</v>
      </c>
      <c r="B35" s="89" t="str">
        <f t="shared" ref="B35:B66" si="4">pdeBulstat</f>
        <v>206697857</v>
      </c>
      <c r="C35" s="523">
        <f t="shared" ref="C35:C66" si="5">endDate</f>
        <v>45657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Дронамикс Кепитъл АД</v>
      </c>
      <c r="B36" s="89" t="str">
        <f t="shared" si="4"/>
        <v>206697857</v>
      </c>
      <c r="C36" s="523">
        <f t="shared" si="5"/>
        <v>45657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Дронамикс Кепитъл АД</v>
      </c>
      <c r="B37" s="89" t="str">
        <f t="shared" si="4"/>
        <v>206697857</v>
      </c>
      <c r="C37" s="523">
        <f t="shared" si="5"/>
        <v>45657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Дронамикс Кепитъл АД</v>
      </c>
      <c r="B38" s="89" t="str">
        <f t="shared" si="4"/>
        <v>206697857</v>
      </c>
      <c r="C38" s="523">
        <f t="shared" si="5"/>
        <v>45657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Дронамикс Кепитъл АД</v>
      </c>
      <c r="B39" s="89" t="str">
        <f t="shared" si="4"/>
        <v>206697857</v>
      </c>
      <c r="C39" s="523">
        <f t="shared" si="5"/>
        <v>45657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Дронамикс Кепитъл АД</v>
      </c>
      <c r="B40" s="89" t="str">
        <f t="shared" si="4"/>
        <v>206697857</v>
      </c>
      <c r="C40" s="523">
        <f t="shared" si="5"/>
        <v>45657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Дронамикс Кепитъл АД</v>
      </c>
      <c r="B41" s="89" t="str">
        <f t="shared" si="4"/>
        <v>206697857</v>
      </c>
      <c r="C41" s="523">
        <f t="shared" si="5"/>
        <v>45657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0</v>
      </c>
    </row>
    <row r="42" spans="1:8">
      <c r="A42" s="89" t="str">
        <f t="shared" si="3"/>
        <v>Дронамикс Кепитъл АД</v>
      </c>
      <c r="B42" s="89" t="str">
        <f t="shared" si="4"/>
        <v>206697857</v>
      </c>
      <c r="C42" s="523">
        <f t="shared" si="5"/>
        <v>45657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Дронамикс Кепитъл АД</v>
      </c>
      <c r="B43" s="89" t="str">
        <f t="shared" si="4"/>
        <v>206697857</v>
      </c>
      <c r="C43" s="523">
        <f t="shared" si="5"/>
        <v>45657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Дронамикс Кепитъл АД</v>
      </c>
      <c r="B44" s="89" t="str">
        <f t="shared" si="4"/>
        <v>206697857</v>
      </c>
      <c r="C44" s="523">
        <f t="shared" si="5"/>
        <v>45657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Дронамикс Кепитъл АД</v>
      </c>
      <c r="B45" s="89" t="str">
        <f t="shared" si="4"/>
        <v>206697857</v>
      </c>
      <c r="C45" s="523">
        <f t="shared" si="5"/>
        <v>45657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Дронамикс Кепитъл АД</v>
      </c>
      <c r="B46" s="89" t="str">
        <f t="shared" si="4"/>
        <v>206697857</v>
      </c>
      <c r="C46" s="523">
        <f t="shared" si="5"/>
        <v>45657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Дронамикс Кепитъл АД</v>
      </c>
      <c r="B47" s="89" t="str">
        <f t="shared" si="4"/>
        <v>206697857</v>
      </c>
      <c r="C47" s="523">
        <f t="shared" si="5"/>
        <v>45657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Дронамикс Кепитъл АД</v>
      </c>
      <c r="B48" s="89" t="str">
        <f t="shared" si="4"/>
        <v>206697857</v>
      </c>
      <c r="C48" s="523">
        <f t="shared" si="5"/>
        <v>45657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Дронамикс Кепитъл АД</v>
      </c>
      <c r="B49" s="89" t="str">
        <f t="shared" si="4"/>
        <v>206697857</v>
      </c>
      <c r="C49" s="523">
        <f t="shared" si="5"/>
        <v>45657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0</v>
      </c>
    </row>
    <row r="50" spans="1:8">
      <c r="A50" s="89" t="str">
        <f t="shared" si="3"/>
        <v>Дронамикс Кепитъл АД</v>
      </c>
      <c r="B50" s="89" t="str">
        <f t="shared" si="4"/>
        <v>206697857</v>
      </c>
      <c r="C50" s="523">
        <f t="shared" si="5"/>
        <v>45657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0</v>
      </c>
    </row>
    <row r="51" spans="1:8">
      <c r="A51" s="89" t="str">
        <f t="shared" si="3"/>
        <v>Дронамикс Кепитъл АД</v>
      </c>
      <c r="B51" s="89" t="str">
        <f t="shared" si="4"/>
        <v>206697857</v>
      </c>
      <c r="C51" s="523">
        <f t="shared" si="5"/>
        <v>45657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Дронамикс Кепитъл АД</v>
      </c>
      <c r="B52" s="89" t="str">
        <f t="shared" si="4"/>
        <v>206697857</v>
      </c>
      <c r="C52" s="523">
        <f t="shared" si="5"/>
        <v>45657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0</v>
      </c>
    </row>
    <row r="53" spans="1:8">
      <c r="A53" s="89" t="str">
        <f t="shared" si="3"/>
        <v>Дронамикс Кепитъл АД</v>
      </c>
      <c r="B53" s="89" t="str">
        <f t="shared" si="4"/>
        <v>206697857</v>
      </c>
      <c r="C53" s="523">
        <f t="shared" si="5"/>
        <v>45657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Дронамикс Кепитъл АД</v>
      </c>
      <c r="B54" s="89" t="str">
        <f t="shared" si="4"/>
        <v>206697857</v>
      </c>
      <c r="C54" s="523">
        <f t="shared" si="5"/>
        <v>45657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1</v>
      </c>
    </row>
    <row r="55" spans="1:8">
      <c r="A55" s="89" t="str">
        <f t="shared" si="3"/>
        <v>Дронамикс Кепитъл АД</v>
      </c>
      <c r="B55" s="89" t="str">
        <f t="shared" si="4"/>
        <v>206697857</v>
      </c>
      <c r="C55" s="523">
        <f t="shared" si="5"/>
        <v>45657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Дронамикс Кепитъл АД</v>
      </c>
      <c r="B56" s="89" t="str">
        <f t="shared" si="4"/>
        <v>206697857</v>
      </c>
      <c r="C56" s="523">
        <f t="shared" si="5"/>
        <v>45657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5281</v>
      </c>
    </row>
    <row r="57" spans="1:8">
      <c r="A57" s="89" t="str">
        <f t="shared" si="3"/>
        <v>Дронамикс Кепитъл АД</v>
      </c>
      <c r="B57" s="89" t="str">
        <f t="shared" si="4"/>
        <v>206697857</v>
      </c>
      <c r="C57" s="523">
        <f t="shared" si="5"/>
        <v>45657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5282</v>
      </c>
    </row>
    <row r="58" spans="1:8">
      <c r="A58" s="89" t="str">
        <f t="shared" si="3"/>
        <v>Дронамикс Кепитъл АД</v>
      </c>
      <c r="B58" s="89" t="str">
        <f t="shared" si="4"/>
        <v>206697857</v>
      </c>
      <c r="C58" s="523">
        <f t="shared" si="5"/>
        <v>45657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0</v>
      </c>
    </row>
    <row r="59" spans="1:8">
      <c r="A59" s="89" t="str">
        <f t="shared" si="3"/>
        <v>Дронамикс Кепитъл АД</v>
      </c>
      <c r="B59" s="89" t="str">
        <f t="shared" si="4"/>
        <v>206697857</v>
      </c>
      <c r="C59" s="523">
        <f t="shared" si="5"/>
        <v>45657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Дронамикс Кепитъл АД</v>
      </c>
      <c r="B60" s="89" t="str">
        <f t="shared" si="4"/>
        <v>206697857</v>
      </c>
      <c r="C60" s="523">
        <f t="shared" si="5"/>
        <v>45657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Дронамикс Кепитъл АД</v>
      </c>
      <c r="B61" s="89" t="str">
        <f t="shared" si="4"/>
        <v>206697857</v>
      </c>
      <c r="C61" s="523">
        <f t="shared" si="5"/>
        <v>45657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0</v>
      </c>
    </row>
    <row r="62" spans="1:8">
      <c r="A62" s="89" t="str">
        <f t="shared" si="3"/>
        <v>Дронамикс Кепитъл АД</v>
      </c>
      <c r="B62" s="89" t="str">
        <f t="shared" si="4"/>
        <v>206697857</v>
      </c>
      <c r="C62" s="523">
        <f t="shared" si="5"/>
        <v>45657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Дронамикс Кепитъл АД</v>
      </c>
      <c r="B63" s="89" t="str">
        <f t="shared" si="4"/>
        <v>206697857</v>
      </c>
      <c r="C63" s="523">
        <f t="shared" si="5"/>
        <v>45657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Дронамикс Кепитъл АД</v>
      </c>
      <c r="B64" s="89" t="str">
        <f t="shared" si="4"/>
        <v>206697857</v>
      </c>
      <c r="C64" s="523">
        <f t="shared" si="5"/>
        <v>45657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0</v>
      </c>
    </row>
    <row r="65" spans="1:8">
      <c r="A65" s="89" t="str">
        <f t="shared" si="3"/>
        <v>Дронамикс Кепитъл АД</v>
      </c>
      <c r="B65" s="89" t="str">
        <f t="shared" si="4"/>
        <v>206697857</v>
      </c>
      <c r="C65" s="523">
        <f t="shared" si="5"/>
        <v>45657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Дронамикс Кепитъл АД</v>
      </c>
      <c r="B66" s="89" t="str">
        <f t="shared" si="4"/>
        <v>206697857</v>
      </c>
      <c r="C66" s="523">
        <f t="shared" si="5"/>
        <v>45657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278</v>
      </c>
    </row>
    <row r="67" spans="1:8">
      <c r="A67" s="89" t="str">
        <f t="shared" ref="A67:A98" si="6">pdeName</f>
        <v>Дронамикс Кепитъл АД</v>
      </c>
      <c r="B67" s="89" t="str">
        <f t="shared" ref="B67:B98" si="7">pdeBulstat</f>
        <v>206697857</v>
      </c>
      <c r="C67" s="523">
        <f t="shared" ref="C67:C98" si="8">endDate</f>
        <v>45657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Дронамикс Кепитъл АД</v>
      </c>
      <c r="B68" s="89" t="str">
        <f t="shared" si="7"/>
        <v>206697857</v>
      </c>
      <c r="C68" s="523">
        <f t="shared" si="8"/>
        <v>45657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Дронамикс Кепитъл АД</v>
      </c>
      <c r="B69" s="89" t="str">
        <f t="shared" si="7"/>
        <v>206697857</v>
      </c>
      <c r="C69" s="523">
        <f t="shared" si="8"/>
        <v>45657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278</v>
      </c>
    </row>
    <row r="70" spans="1:8">
      <c r="A70" s="89" t="str">
        <f t="shared" si="6"/>
        <v>Дронамикс Кепитъл АД</v>
      </c>
      <c r="B70" s="89" t="str">
        <f t="shared" si="7"/>
        <v>206697857</v>
      </c>
      <c r="C70" s="523">
        <f t="shared" si="8"/>
        <v>45657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2</v>
      </c>
    </row>
    <row r="71" spans="1:8">
      <c r="A71" s="89" t="str">
        <f t="shared" si="6"/>
        <v>Дронамикс Кепитъл АД</v>
      </c>
      <c r="B71" s="89" t="str">
        <f t="shared" si="7"/>
        <v>206697857</v>
      </c>
      <c r="C71" s="523">
        <f t="shared" si="8"/>
        <v>45657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5562</v>
      </c>
    </row>
    <row r="72" spans="1:8">
      <c r="A72" s="89" t="str">
        <f t="shared" si="6"/>
        <v>Дронамикс Кепитъл АД</v>
      </c>
      <c r="B72" s="89" t="str">
        <f t="shared" si="7"/>
        <v>206697857</v>
      </c>
      <c r="C72" s="523">
        <f t="shared" si="8"/>
        <v>45657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5562</v>
      </c>
    </row>
    <row r="73" spans="1:8">
      <c r="A73" s="89" t="str">
        <f t="shared" si="6"/>
        <v>Дронамикс Кепитъл АД</v>
      </c>
      <c r="B73" s="89" t="str">
        <f t="shared" si="7"/>
        <v>206697857</v>
      </c>
      <c r="C73" s="523">
        <f t="shared" si="8"/>
        <v>45657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5384</v>
      </c>
    </row>
    <row r="74" spans="1:8">
      <c r="A74" s="89" t="str">
        <f t="shared" si="6"/>
        <v>Дронамикс Кепитъл АД</v>
      </c>
      <c r="B74" s="89" t="str">
        <f t="shared" si="7"/>
        <v>206697857</v>
      </c>
      <c r="C74" s="523">
        <f t="shared" si="8"/>
        <v>45657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0</v>
      </c>
    </row>
    <row r="75" spans="1:8">
      <c r="A75" s="89" t="str">
        <f t="shared" si="6"/>
        <v>Дронамикс Кепитъл АД</v>
      </c>
      <c r="B75" s="89" t="str">
        <f t="shared" si="7"/>
        <v>206697857</v>
      </c>
      <c r="C75" s="523">
        <f t="shared" si="8"/>
        <v>45657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5384</v>
      </c>
    </row>
    <row r="76" spans="1:8">
      <c r="A76" s="89" t="str">
        <f t="shared" si="6"/>
        <v>Дронамикс Кепитъл АД</v>
      </c>
      <c r="B76" s="89" t="str">
        <f t="shared" si="7"/>
        <v>206697857</v>
      </c>
      <c r="C76" s="523">
        <f t="shared" si="8"/>
        <v>45657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Дронамикс Кепитъл АД</v>
      </c>
      <c r="B77" s="89" t="str">
        <f t="shared" si="7"/>
        <v>206697857</v>
      </c>
      <c r="C77" s="523">
        <f t="shared" si="8"/>
        <v>45657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Дронамикс Кепитъл АД</v>
      </c>
      <c r="B78" s="89" t="str">
        <f t="shared" si="7"/>
        <v>206697857</v>
      </c>
      <c r="C78" s="523">
        <f t="shared" si="8"/>
        <v>45657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Дронамикс Кепитъл АД</v>
      </c>
      <c r="B79" s="89" t="str">
        <f t="shared" si="7"/>
        <v>206697857</v>
      </c>
      <c r="C79" s="523">
        <f t="shared" si="8"/>
        <v>45657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5384</v>
      </c>
    </row>
    <row r="80" spans="1:8">
      <c r="A80" s="89" t="str">
        <f t="shared" si="6"/>
        <v>Дронамикс Кепитъл АД</v>
      </c>
      <c r="B80" s="89" t="str">
        <f t="shared" si="7"/>
        <v>206697857</v>
      </c>
      <c r="C80" s="523">
        <f t="shared" si="8"/>
        <v>45657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533</v>
      </c>
    </row>
    <row r="81" spans="1:8">
      <c r="A81" s="89" t="str">
        <f t="shared" si="6"/>
        <v>Дронамикс Кепитъл АД</v>
      </c>
      <c r="B81" s="89" t="str">
        <f t="shared" si="7"/>
        <v>206697857</v>
      </c>
      <c r="C81" s="523">
        <f t="shared" si="8"/>
        <v>45657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Дронамикс Кепитъл АД</v>
      </c>
      <c r="B82" s="89" t="str">
        <f t="shared" si="7"/>
        <v>206697857</v>
      </c>
      <c r="C82" s="523">
        <f t="shared" si="8"/>
        <v>45657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0</v>
      </c>
    </row>
    <row r="83" spans="1:8">
      <c r="A83" s="89" t="str">
        <f t="shared" si="6"/>
        <v>Дронамикс Кепитъл АД</v>
      </c>
      <c r="B83" s="89" t="str">
        <f t="shared" si="7"/>
        <v>206697857</v>
      </c>
      <c r="C83" s="523">
        <f t="shared" si="8"/>
        <v>45657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0</v>
      </c>
    </row>
    <row r="84" spans="1:8">
      <c r="A84" s="89" t="str">
        <f t="shared" si="6"/>
        <v>Дронамикс Кепитъл АД</v>
      </c>
      <c r="B84" s="89" t="str">
        <f t="shared" si="7"/>
        <v>206697857</v>
      </c>
      <c r="C84" s="523">
        <f t="shared" si="8"/>
        <v>45657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Дронамикс Кепитъл АД</v>
      </c>
      <c r="B85" s="89" t="str">
        <f t="shared" si="7"/>
        <v>206697857</v>
      </c>
      <c r="C85" s="523">
        <f t="shared" si="8"/>
        <v>45657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Дронамикс Кепитъл АД</v>
      </c>
      <c r="B86" s="89" t="str">
        <f t="shared" si="7"/>
        <v>206697857</v>
      </c>
      <c r="C86" s="523">
        <f t="shared" si="8"/>
        <v>45657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533</v>
      </c>
    </row>
    <row r="87" spans="1:8">
      <c r="A87" s="89" t="str">
        <f t="shared" si="6"/>
        <v>Дронамикс Кепитъл АД</v>
      </c>
      <c r="B87" s="89" t="str">
        <f t="shared" si="7"/>
        <v>206697857</v>
      </c>
      <c r="C87" s="523">
        <f t="shared" si="8"/>
        <v>45657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-304</v>
      </c>
    </row>
    <row r="88" spans="1:8">
      <c r="A88" s="89" t="str">
        <f t="shared" si="6"/>
        <v>Дронамикс Кепитъл АД</v>
      </c>
      <c r="B88" s="89" t="str">
        <f t="shared" si="7"/>
        <v>206697857</v>
      </c>
      <c r="C88" s="523">
        <f t="shared" si="8"/>
        <v>45657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0</v>
      </c>
    </row>
    <row r="89" spans="1:8">
      <c r="A89" s="89" t="str">
        <f t="shared" si="6"/>
        <v>Дронамикс Кепитъл АД</v>
      </c>
      <c r="B89" s="89" t="str">
        <f t="shared" si="7"/>
        <v>206697857</v>
      </c>
      <c r="C89" s="523">
        <f t="shared" si="8"/>
        <v>45657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-304</v>
      </c>
    </row>
    <row r="90" spans="1:8">
      <c r="A90" s="89" t="str">
        <f t="shared" si="6"/>
        <v>Дронамикс Кепитъл АД</v>
      </c>
      <c r="B90" s="89" t="str">
        <f t="shared" si="7"/>
        <v>206697857</v>
      </c>
      <c r="C90" s="523">
        <f t="shared" si="8"/>
        <v>45657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Дронамикс Кепитъл АД</v>
      </c>
      <c r="B91" s="89" t="str">
        <f t="shared" si="7"/>
        <v>206697857</v>
      </c>
      <c r="C91" s="523">
        <f t="shared" si="8"/>
        <v>45657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0</v>
      </c>
    </row>
    <row r="92" spans="1:8">
      <c r="A92" s="89" t="str">
        <f t="shared" si="6"/>
        <v>Дронамикс Кепитъл АД</v>
      </c>
      <c r="B92" s="89" t="str">
        <f t="shared" si="7"/>
        <v>206697857</v>
      </c>
      <c r="C92" s="523">
        <f t="shared" si="8"/>
        <v>45657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-59</v>
      </c>
    </row>
    <row r="93" spans="1:8">
      <c r="A93" s="89" t="str">
        <f t="shared" si="6"/>
        <v>Дронамикс Кепитъл АД</v>
      </c>
      <c r="B93" s="89" t="str">
        <f t="shared" si="7"/>
        <v>206697857</v>
      </c>
      <c r="C93" s="523">
        <f t="shared" si="8"/>
        <v>45657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-363</v>
      </c>
    </row>
    <row r="94" spans="1:8">
      <c r="A94" s="89" t="str">
        <f t="shared" si="6"/>
        <v>Дронамикс Кепитъл АД</v>
      </c>
      <c r="B94" s="89" t="str">
        <f t="shared" si="7"/>
        <v>206697857</v>
      </c>
      <c r="C94" s="523">
        <f t="shared" si="8"/>
        <v>45657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5554</v>
      </c>
    </row>
    <row r="95" spans="1:8">
      <c r="A95" s="89" t="str">
        <f t="shared" si="6"/>
        <v>Дронамикс Кепитъл АД</v>
      </c>
      <c r="B95" s="89" t="str">
        <f t="shared" si="7"/>
        <v>206697857</v>
      </c>
      <c r="C95" s="523">
        <f t="shared" si="8"/>
        <v>45657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Дронамикс Кепитъл АД</v>
      </c>
      <c r="B96" s="89" t="str">
        <f t="shared" si="7"/>
        <v>206697857</v>
      </c>
      <c r="C96" s="523">
        <f t="shared" si="8"/>
        <v>45657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Дронамикс Кепитъл АД</v>
      </c>
      <c r="B97" s="89" t="str">
        <f t="shared" si="7"/>
        <v>206697857</v>
      </c>
      <c r="C97" s="523">
        <f t="shared" si="8"/>
        <v>45657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Дронамикс Кепитъл АД</v>
      </c>
      <c r="B98" s="89" t="str">
        <f t="shared" si="7"/>
        <v>206697857</v>
      </c>
      <c r="C98" s="523">
        <f t="shared" si="8"/>
        <v>45657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Дронамикс Кепитъл АД</v>
      </c>
      <c r="B99" s="89" t="str">
        <f t="shared" ref="B99:B125" si="10">pdeBulstat</f>
        <v>206697857</v>
      </c>
      <c r="C99" s="523">
        <f t="shared" ref="C99:C125" si="11">endDate</f>
        <v>45657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Дронамикс Кепитъл АД</v>
      </c>
      <c r="B100" s="89" t="str">
        <f t="shared" si="10"/>
        <v>206697857</v>
      </c>
      <c r="C100" s="523">
        <f t="shared" si="11"/>
        <v>45657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Дронамикс Кепитъл АД</v>
      </c>
      <c r="B101" s="89" t="str">
        <f t="shared" si="10"/>
        <v>206697857</v>
      </c>
      <c r="C101" s="523">
        <f t="shared" si="11"/>
        <v>45657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Дронамикс Кепитъл АД</v>
      </c>
      <c r="B102" s="89" t="str">
        <f t="shared" si="10"/>
        <v>206697857</v>
      </c>
      <c r="C102" s="523">
        <f t="shared" si="11"/>
        <v>45657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0</v>
      </c>
    </row>
    <row r="103" spans="1:8">
      <c r="A103" s="89" t="str">
        <f t="shared" si="9"/>
        <v>Дронамикс Кепитъл АД</v>
      </c>
      <c r="B103" s="89" t="str">
        <f t="shared" si="10"/>
        <v>206697857</v>
      </c>
      <c r="C103" s="523">
        <f t="shared" si="11"/>
        <v>45657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Дронамикс Кепитъл АД</v>
      </c>
      <c r="B104" s="89" t="str">
        <f t="shared" si="10"/>
        <v>206697857</v>
      </c>
      <c r="C104" s="523">
        <f t="shared" si="11"/>
        <v>45657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Дронамикс Кепитъл АД</v>
      </c>
      <c r="B105" s="89" t="str">
        <f t="shared" si="10"/>
        <v>206697857</v>
      </c>
      <c r="C105" s="523">
        <f t="shared" si="11"/>
        <v>45657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0</v>
      </c>
    </row>
    <row r="106" spans="1:8">
      <c r="A106" s="89" t="str">
        <f t="shared" si="9"/>
        <v>Дронамикс Кепитъл АД</v>
      </c>
      <c r="B106" s="89" t="str">
        <f t="shared" si="10"/>
        <v>206697857</v>
      </c>
      <c r="C106" s="523">
        <f t="shared" si="11"/>
        <v>45657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Дронамикс Кепитъл АД</v>
      </c>
      <c r="B107" s="89" t="str">
        <f t="shared" si="10"/>
        <v>206697857</v>
      </c>
      <c r="C107" s="523">
        <f t="shared" si="11"/>
        <v>45657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0</v>
      </c>
    </row>
    <row r="108" spans="1:8">
      <c r="A108" s="89" t="str">
        <f t="shared" si="9"/>
        <v>Дронамикс Кепитъл АД</v>
      </c>
      <c r="B108" s="89" t="str">
        <f t="shared" si="10"/>
        <v>206697857</v>
      </c>
      <c r="C108" s="523">
        <f t="shared" si="11"/>
        <v>45657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Дронамикс Кепитъл АД</v>
      </c>
      <c r="B109" s="89" t="str">
        <f t="shared" si="10"/>
        <v>206697857</v>
      </c>
      <c r="C109" s="523">
        <f t="shared" si="11"/>
        <v>45657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Дронамикс Кепитъл АД</v>
      </c>
      <c r="B110" s="89" t="str">
        <f t="shared" si="10"/>
        <v>206697857</v>
      </c>
      <c r="C110" s="523">
        <f t="shared" si="11"/>
        <v>45657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8</v>
      </c>
    </row>
    <row r="111" spans="1:8">
      <c r="A111" s="89" t="str">
        <f t="shared" si="9"/>
        <v>Дронамикс Кепитъл АД</v>
      </c>
      <c r="B111" s="89" t="str">
        <f t="shared" si="10"/>
        <v>206697857</v>
      </c>
      <c r="C111" s="523">
        <f t="shared" si="11"/>
        <v>45657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0</v>
      </c>
    </row>
    <row r="112" spans="1:8">
      <c r="A112" s="89" t="str">
        <f t="shared" si="9"/>
        <v>Дронамикс Кепитъл АД</v>
      </c>
      <c r="B112" s="89" t="str">
        <f t="shared" si="10"/>
        <v>206697857</v>
      </c>
      <c r="C112" s="523">
        <f t="shared" si="11"/>
        <v>45657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Дронамикс Кепитъл АД</v>
      </c>
      <c r="B113" s="89" t="str">
        <f t="shared" si="10"/>
        <v>206697857</v>
      </c>
      <c r="C113" s="523">
        <f t="shared" si="11"/>
        <v>45657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7</v>
      </c>
    </row>
    <row r="114" spans="1:8">
      <c r="A114" s="89" t="str">
        <f t="shared" si="9"/>
        <v>Дронамикс Кепитъл АД</v>
      </c>
      <c r="B114" s="89" t="str">
        <f t="shared" si="10"/>
        <v>206697857</v>
      </c>
      <c r="C114" s="523">
        <f t="shared" si="11"/>
        <v>45657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Дронамикс Кепитъл АД</v>
      </c>
      <c r="B115" s="89" t="str">
        <f t="shared" si="10"/>
        <v>206697857</v>
      </c>
      <c r="C115" s="523">
        <f t="shared" si="11"/>
        <v>45657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1</v>
      </c>
    </row>
    <row r="116" spans="1:8">
      <c r="A116" s="89" t="str">
        <f t="shared" si="9"/>
        <v>Дронамикс Кепитъл АД</v>
      </c>
      <c r="B116" s="89" t="str">
        <f t="shared" si="10"/>
        <v>206697857</v>
      </c>
      <c r="C116" s="523">
        <f t="shared" si="11"/>
        <v>45657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0</v>
      </c>
    </row>
    <row r="117" spans="1:8">
      <c r="A117" s="89" t="str">
        <f t="shared" si="9"/>
        <v>Дронамикс Кепитъл АД</v>
      </c>
      <c r="B117" s="89" t="str">
        <f t="shared" si="10"/>
        <v>206697857</v>
      </c>
      <c r="C117" s="523">
        <f t="shared" si="11"/>
        <v>45657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0</v>
      </c>
    </row>
    <row r="118" spans="1:8">
      <c r="A118" s="89" t="str">
        <f t="shared" si="9"/>
        <v>Дронамикс Кепитъл АД</v>
      </c>
      <c r="B118" s="89" t="str">
        <f t="shared" si="10"/>
        <v>206697857</v>
      </c>
      <c r="C118" s="523">
        <f t="shared" si="11"/>
        <v>45657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Дронамикс Кепитъл АД</v>
      </c>
      <c r="B119" s="89" t="str">
        <f t="shared" si="10"/>
        <v>206697857</v>
      </c>
      <c r="C119" s="523">
        <f t="shared" si="11"/>
        <v>45657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Дронамикс Кепитъл АД</v>
      </c>
      <c r="B120" s="89" t="str">
        <f t="shared" si="10"/>
        <v>206697857</v>
      </c>
      <c r="C120" s="523">
        <f t="shared" si="11"/>
        <v>45657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8</v>
      </c>
    </row>
    <row r="121" spans="1:8">
      <c r="A121" s="89" t="str">
        <f t="shared" si="9"/>
        <v>Дронамикс Кепитъл АД</v>
      </c>
      <c r="B121" s="89" t="str">
        <f t="shared" si="10"/>
        <v>206697857</v>
      </c>
      <c r="C121" s="523">
        <f t="shared" si="11"/>
        <v>45657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Дронамикс Кепитъл АД</v>
      </c>
      <c r="B122" s="89" t="str">
        <f t="shared" si="10"/>
        <v>206697857</v>
      </c>
      <c r="C122" s="523">
        <f t="shared" si="11"/>
        <v>45657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Дронамикс Кепитъл АД</v>
      </c>
      <c r="B123" s="89" t="str">
        <f t="shared" si="10"/>
        <v>206697857</v>
      </c>
      <c r="C123" s="523">
        <f t="shared" si="11"/>
        <v>45657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Дронамикс Кепитъл АД</v>
      </c>
      <c r="B124" s="89" t="str">
        <f t="shared" si="10"/>
        <v>206697857</v>
      </c>
      <c r="C124" s="523">
        <f t="shared" si="11"/>
        <v>45657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8</v>
      </c>
    </row>
    <row r="125" spans="1:8">
      <c r="A125" s="89" t="str">
        <f t="shared" si="9"/>
        <v>Дронамикс Кепитъл АД</v>
      </c>
      <c r="B125" s="89" t="str">
        <f t="shared" si="10"/>
        <v>206697857</v>
      </c>
      <c r="C125" s="523">
        <f t="shared" si="11"/>
        <v>45657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5562</v>
      </c>
    </row>
    <row r="126" spans="1:8" s="444" customFormat="1">
      <c r="C126" s="522"/>
      <c r="F126" s="447" t="s">
        <v>852</v>
      </c>
    </row>
    <row r="127" spans="1:8">
      <c r="A127" s="89" t="str">
        <f t="shared" ref="A127:A158" si="12">pdeName</f>
        <v>Дронамикс Кепитъл АД</v>
      </c>
      <c r="B127" s="89" t="str">
        <f t="shared" ref="B127:B158" si="13">pdeBulstat</f>
        <v>206697857</v>
      </c>
      <c r="C127" s="523">
        <f t="shared" ref="C127:C158" si="14">endDate</f>
        <v>45657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Дронамикс Кепитъл АД</v>
      </c>
      <c r="B128" s="89" t="str">
        <f t="shared" si="13"/>
        <v>206697857</v>
      </c>
      <c r="C128" s="523">
        <f t="shared" si="14"/>
        <v>45657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53</v>
      </c>
    </row>
    <row r="129" spans="1:8">
      <c r="A129" s="89" t="str">
        <f t="shared" si="12"/>
        <v>Дронамикс Кепитъл АД</v>
      </c>
      <c r="B129" s="89" t="str">
        <f t="shared" si="13"/>
        <v>206697857</v>
      </c>
      <c r="C129" s="523">
        <f t="shared" si="14"/>
        <v>45657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0</v>
      </c>
    </row>
    <row r="130" spans="1:8">
      <c r="A130" s="89" t="str">
        <f t="shared" si="12"/>
        <v>Дронамикс Кепитъл АД</v>
      </c>
      <c r="B130" s="89" t="str">
        <f t="shared" si="13"/>
        <v>206697857</v>
      </c>
      <c r="C130" s="523">
        <f t="shared" si="14"/>
        <v>45657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5</v>
      </c>
    </row>
    <row r="131" spans="1:8">
      <c r="A131" s="89" t="str">
        <f t="shared" si="12"/>
        <v>Дронамикс Кепитъл АД</v>
      </c>
      <c r="B131" s="89" t="str">
        <f t="shared" si="13"/>
        <v>206697857</v>
      </c>
      <c r="C131" s="523">
        <f t="shared" si="14"/>
        <v>45657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Дронамикс Кепитъл АД</v>
      </c>
      <c r="B132" s="89" t="str">
        <f t="shared" si="13"/>
        <v>206697857</v>
      </c>
      <c r="C132" s="523">
        <f t="shared" si="14"/>
        <v>45657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Дронамикс Кепитъл АД</v>
      </c>
      <c r="B133" s="89" t="str">
        <f t="shared" si="13"/>
        <v>206697857</v>
      </c>
      <c r="C133" s="523">
        <f t="shared" si="14"/>
        <v>45657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Дронамикс Кепитъл АД</v>
      </c>
      <c r="B134" s="89" t="str">
        <f t="shared" si="13"/>
        <v>206697857</v>
      </c>
      <c r="C134" s="523">
        <f t="shared" si="14"/>
        <v>45657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1</v>
      </c>
    </row>
    <row r="135" spans="1:8">
      <c r="A135" s="89" t="str">
        <f t="shared" si="12"/>
        <v>Дронамикс Кепитъл АД</v>
      </c>
      <c r="B135" s="89" t="str">
        <f t="shared" si="13"/>
        <v>206697857</v>
      </c>
      <c r="C135" s="523">
        <f t="shared" si="14"/>
        <v>45657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Дронамикс Кепитъл АД</v>
      </c>
      <c r="B136" s="89" t="str">
        <f t="shared" si="13"/>
        <v>206697857</v>
      </c>
      <c r="C136" s="523">
        <f t="shared" si="14"/>
        <v>45657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Дронамикс Кепитъл АД</v>
      </c>
      <c r="B137" s="89" t="str">
        <f t="shared" si="13"/>
        <v>206697857</v>
      </c>
      <c r="C137" s="523">
        <f t="shared" si="14"/>
        <v>45657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59</v>
      </c>
    </row>
    <row r="138" spans="1:8">
      <c r="A138" s="89" t="str">
        <f t="shared" si="12"/>
        <v>Дронамикс Кепитъл АД</v>
      </c>
      <c r="B138" s="89" t="str">
        <f t="shared" si="13"/>
        <v>206697857</v>
      </c>
      <c r="C138" s="523">
        <f t="shared" si="14"/>
        <v>45657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0</v>
      </c>
    </row>
    <row r="139" spans="1:8">
      <c r="A139" s="89" t="str">
        <f t="shared" si="12"/>
        <v>Дронамикс Кепитъл АД</v>
      </c>
      <c r="B139" s="89" t="str">
        <f t="shared" si="13"/>
        <v>206697857</v>
      </c>
      <c r="C139" s="523">
        <f t="shared" si="14"/>
        <v>45657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0</v>
      </c>
    </row>
    <row r="140" spans="1:8">
      <c r="A140" s="89" t="str">
        <f t="shared" si="12"/>
        <v>Дронамикс Кепитъл АД</v>
      </c>
      <c r="B140" s="89" t="str">
        <f t="shared" si="13"/>
        <v>206697857</v>
      </c>
      <c r="C140" s="523">
        <f t="shared" si="14"/>
        <v>45657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0</v>
      </c>
    </row>
    <row r="141" spans="1:8">
      <c r="A141" s="89" t="str">
        <f t="shared" si="12"/>
        <v>Дронамикс Кепитъл АД</v>
      </c>
      <c r="B141" s="89" t="str">
        <f t="shared" si="13"/>
        <v>206697857</v>
      </c>
      <c r="C141" s="523">
        <f t="shared" si="14"/>
        <v>45657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0</v>
      </c>
    </row>
    <row r="142" spans="1:8">
      <c r="A142" s="89" t="str">
        <f t="shared" si="12"/>
        <v>Дронамикс Кепитъл АД</v>
      </c>
      <c r="B142" s="89" t="str">
        <f t="shared" si="13"/>
        <v>206697857</v>
      </c>
      <c r="C142" s="523">
        <f t="shared" si="14"/>
        <v>45657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0</v>
      </c>
    </row>
    <row r="143" spans="1:8">
      <c r="A143" s="89" t="str">
        <f t="shared" si="12"/>
        <v>Дронамикс Кепитъл АД</v>
      </c>
      <c r="B143" s="89" t="str">
        <f t="shared" si="13"/>
        <v>206697857</v>
      </c>
      <c r="C143" s="523">
        <f t="shared" si="14"/>
        <v>45657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59</v>
      </c>
    </row>
    <row r="144" spans="1:8">
      <c r="A144" s="89" t="str">
        <f t="shared" si="12"/>
        <v>Дронамикс Кепитъл АД</v>
      </c>
      <c r="B144" s="89" t="str">
        <f t="shared" si="13"/>
        <v>206697857</v>
      </c>
      <c r="C144" s="523">
        <f t="shared" si="14"/>
        <v>45657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0</v>
      </c>
    </row>
    <row r="145" spans="1:8">
      <c r="A145" s="89" t="str">
        <f t="shared" si="12"/>
        <v>Дронамикс Кепитъл АД</v>
      </c>
      <c r="B145" s="89" t="str">
        <f t="shared" si="13"/>
        <v>206697857</v>
      </c>
      <c r="C145" s="523">
        <f t="shared" si="14"/>
        <v>45657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Дронамикс Кепитъл АД</v>
      </c>
      <c r="B146" s="89" t="str">
        <f t="shared" si="13"/>
        <v>206697857</v>
      </c>
      <c r="C146" s="523">
        <f t="shared" si="14"/>
        <v>45657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Дронамикс Кепитъл АД</v>
      </c>
      <c r="B147" s="89" t="str">
        <f t="shared" si="13"/>
        <v>206697857</v>
      </c>
      <c r="C147" s="523">
        <f t="shared" si="14"/>
        <v>45657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59</v>
      </c>
    </row>
    <row r="148" spans="1:8">
      <c r="A148" s="89" t="str">
        <f t="shared" si="12"/>
        <v>Дронамикс Кепитъл АД</v>
      </c>
      <c r="B148" s="89" t="str">
        <f t="shared" si="13"/>
        <v>206697857</v>
      </c>
      <c r="C148" s="523">
        <f t="shared" si="14"/>
        <v>45657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0</v>
      </c>
    </row>
    <row r="149" spans="1:8">
      <c r="A149" s="89" t="str">
        <f t="shared" si="12"/>
        <v>Дронамикс Кепитъл АД</v>
      </c>
      <c r="B149" s="89" t="str">
        <f t="shared" si="13"/>
        <v>206697857</v>
      </c>
      <c r="C149" s="523">
        <f t="shared" si="14"/>
        <v>45657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0</v>
      </c>
    </row>
    <row r="150" spans="1:8">
      <c r="A150" s="89" t="str">
        <f t="shared" si="12"/>
        <v>Дронамикс Кепитъл АД</v>
      </c>
      <c r="B150" s="89" t="str">
        <f t="shared" si="13"/>
        <v>206697857</v>
      </c>
      <c r="C150" s="523">
        <f t="shared" si="14"/>
        <v>45657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Дронамикс Кепитъл АД</v>
      </c>
      <c r="B151" s="89" t="str">
        <f t="shared" si="13"/>
        <v>206697857</v>
      </c>
      <c r="C151" s="523">
        <f t="shared" si="14"/>
        <v>45657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0</v>
      </c>
    </row>
    <row r="152" spans="1:8">
      <c r="A152" s="89" t="str">
        <f t="shared" si="12"/>
        <v>Дронамикс Кепитъл АД</v>
      </c>
      <c r="B152" s="89" t="str">
        <f t="shared" si="13"/>
        <v>206697857</v>
      </c>
      <c r="C152" s="523">
        <f t="shared" si="14"/>
        <v>45657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Дронамикс Кепитъл АД</v>
      </c>
      <c r="B153" s="89" t="str">
        <f t="shared" si="13"/>
        <v>206697857</v>
      </c>
      <c r="C153" s="523">
        <f t="shared" si="14"/>
        <v>45657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0</v>
      </c>
    </row>
    <row r="154" spans="1:8">
      <c r="A154" s="89" t="str">
        <f t="shared" si="12"/>
        <v>Дронамикс Кепитъл АД</v>
      </c>
      <c r="B154" s="89" t="str">
        <f t="shared" si="13"/>
        <v>206697857</v>
      </c>
      <c r="C154" s="523">
        <f t="shared" si="14"/>
        <v>45657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Дронамикс Кепитъл АД</v>
      </c>
      <c r="B155" s="89" t="str">
        <f t="shared" si="13"/>
        <v>206697857</v>
      </c>
      <c r="C155" s="523">
        <f t="shared" si="14"/>
        <v>45657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0</v>
      </c>
    </row>
    <row r="156" spans="1:8">
      <c r="A156" s="89" t="str">
        <f t="shared" si="12"/>
        <v>Дронамикс Кепитъл АД</v>
      </c>
      <c r="B156" s="89" t="str">
        <f t="shared" si="13"/>
        <v>206697857</v>
      </c>
      <c r="C156" s="523">
        <f t="shared" si="14"/>
        <v>45657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59</v>
      </c>
    </row>
    <row r="157" spans="1:8">
      <c r="A157" s="89" t="str">
        <f t="shared" si="12"/>
        <v>Дронамикс Кепитъл АД</v>
      </c>
      <c r="B157" s="89" t="str">
        <f t="shared" si="13"/>
        <v>206697857</v>
      </c>
      <c r="C157" s="523">
        <f t="shared" si="14"/>
        <v>45657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Дронамикс Кепитъл АД</v>
      </c>
      <c r="B158" s="89" t="str">
        <f t="shared" si="13"/>
        <v>206697857</v>
      </c>
      <c r="C158" s="523">
        <f t="shared" si="14"/>
        <v>45657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Дронамикс Кепитъл АД</v>
      </c>
      <c r="B159" s="89" t="str">
        <f t="shared" ref="B159:B179" si="16">pdeBulstat</f>
        <v>206697857</v>
      </c>
      <c r="C159" s="523">
        <f t="shared" ref="C159:C179" si="17">endDate</f>
        <v>45657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Дронамикс Кепитъл АД</v>
      </c>
      <c r="B160" s="89" t="str">
        <f t="shared" si="16"/>
        <v>206697857</v>
      </c>
      <c r="C160" s="523">
        <f t="shared" si="17"/>
        <v>45657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Дронамикс Кепитъл АД</v>
      </c>
      <c r="B161" s="89" t="str">
        <f t="shared" si="16"/>
        <v>206697857</v>
      </c>
      <c r="C161" s="523">
        <f t="shared" si="17"/>
        <v>45657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0</v>
      </c>
    </row>
    <row r="162" spans="1:8">
      <c r="A162" s="89" t="str">
        <f t="shared" si="15"/>
        <v>Дронамикс Кепитъл АД</v>
      </c>
      <c r="B162" s="89" t="str">
        <f t="shared" si="16"/>
        <v>206697857</v>
      </c>
      <c r="C162" s="523">
        <f t="shared" si="17"/>
        <v>45657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Дронамикс Кепитъл АД</v>
      </c>
      <c r="B163" s="89" t="str">
        <f t="shared" si="16"/>
        <v>206697857</v>
      </c>
      <c r="C163" s="523">
        <f t="shared" si="17"/>
        <v>45657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Дронамикс Кепитъл АД</v>
      </c>
      <c r="B164" s="89" t="str">
        <f t="shared" si="16"/>
        <v>206697857</v>
      </c>
      <c r="C164" s="523">
        <f t="shared" si="17"/>
        <v>45657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0</v>
      </c>
    </row>
    <row r="165" spans="1:8">
      <c r="A165" s="89" t="str">
        <f t="shared" si="15"/>
        <v>Дронамикс Кепитъл АД</v>
      </c>
      <c r="B165" s="89" t="str">
        <f t="shared" si="16"/>
        <v>206697857</v>
      </c>
      <c r="C165" s="523">
        <f t="shared" si="17"/>
        <v>45657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Дронамикс Кепитъл АД</v>
      </c>
      <c r="B166" s="89" t="str">
        <f t="shared" si="16"/>
        <v>206697857</v>
      </c>
      <c r="C166" s="523">
        <f t="shared" si="17"/>
        <v>45657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0</v>
      </c>
    </row>
    <row r="167" spans="1:8">
      <c r="A167" s="89" t="str">
        <f t="shared" si="15"/>
        <v>Дронамикс Кепитъл АД</v>
      </c>
      <c r="B167" s="89" t="str">
        <f t="shared" si="16"/>
        <v>206697857</v>
      </c>
      <c r="C167" s="523">
        <f t="shared" si="17"/>
        <v>45657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Дронамикс Кепитъл АД</v>
      </c>
      <c r="B168" s="89" t="str">
        <f t="shared" si="16"/>
        <v>206697857</v>
      </c>
      <c r="C168" s="523">
        <f t="shared" si="17"/>
        <v>45657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0</v>
      </c>
    </row>
    <row r="169" spans="1:8">
      <c r="A169" s="89" t="str">
        <f t="shared" si="15"/>
        <v>Дронамикс Кепитъл АД</v>
      </c>
      <c r="B169" s="89" t="str">
        <f t="shared" si="16"/>
        <v>206697857</v>
      </c>
      <c r="C169" s="523">
        <f t="shared" si="17"/>
        <v>45657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0</v>
      </c>
    </row>
    <row r="170" spans="1:8">
      <c r="A170" s="89" t="str">
        <f t="shared" si="15"/>
        <v>Дронамикс Кепитъл АД</v>
      </c>
      <c r="B170" s="89" t="str">
        <f t="shared" si="16"/>
        <v>206697857</v>
      </c>
      <c r="C170" s="523">
        <f t="shared" si="17"/>
        <v>45657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0</v>
      </c>
    </row>
    <row r="171" spans="1:8">
      <c r="A171" s="89" t="str">
        <f t="shared" si="15"/>
        <v>Дронамикс Кепитъл АД</v>
      </c>
      <c r="B171" s="89" t="str">
        <f t="shared" si="16"/>
        <v>206697857</v>
      </c>
      <c r="C171" s="523">
        <f t="shared" si="17"/>
        <v>45657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59</v>
      </c>
    </row>
    <row r="172" spans="1:8">
      <c r="A172" s="89" t="str">
        <f t="shared" si="15"/>
        <v>Дронамикс Кепитъл АД</v>
      </c>
      <c r="B172" s="89" t="str">
        <f t="shared" si="16"/>
        <v>206697857</v>
      </c>
      <c r="C172" s="523">
        <f t="shared" si="17"/>
        <v>45657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Дронамикс Кепитъл АД</v>
      </c>
      <c r="B173" s="89" t="str">
        <f t="shared" si="16"/>
        <v>206697857</v>
      </c>
      <c r="C173" s="523">
        <f t="shared" si="17"/>
        <v>45657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Дронамикс Кепитъл АД</v>
      </c>
      <c r="B174" s="89" t="str">
        <f t="shared" si="16"/>
        <v>206697857</v>
      </c>
      <c r="C174" s="523">
        <f t="shared" si="17"/>
        <v>45657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0</v>
      </c>
    </row>
    <row r="175" spans="1:8">
      <c r="A175" s="89" t="str">
        <f t="shared" si="15"/>
        <v>Дронамикс Кепитъл АД</v>
      </c>
      <c r="B175" s="89" t="str">
        <f t="shared" si="16"/>
        <v>206697857</v>
      </c>
      <c r="C175" s="523">
        <f t="shared" si="17"/>
        <v>45657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59</v>
      </c>
    </row>
    <row r="176" spans="1:8">
      <c r="A176" s="89" t="str">
        <f t="shared" si="15"/>
        <v>Дронамикс Кепитъл АД</v>
      </c>
      <c r="B176" s="89" t="str">
        <f t="shared" si="16"/>
        <v>206697857</v>
      </c>
      <c r="C176" s="523">
        <f t="shared" si="17"/>
        <v>45657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59</v>
      </c>
    </row>
    <row r="177" spans="1:8">
      <c r="A177" s="89" t="str">
        <f t="shared" si="15"/>
        <v>Дронамикс Кепитъл АД</v>
      </c>
      <c r="B177" s="89" t="str">
        <f t="shared" si="16"/>
        <v>206697857</v>
      </c>
      <c r="C177" s="523">
        <f t="shared" si="17"/>
        <v>45657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Дронамикс Кепитъл АД</v>
      </c>
      <c r="B178" s="89" t="str">
        <f t="shared" si="16"/>
        <v>206697857</v>
      </c>
      <c r="C178" s="523">
        <f t="shared" si="17"/>
        <v>45657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59</v>
      </c>
    </row>
    <row r="179" spans="1:8">
      <c r="A179" s="89" t="str">
        <f t="shared" si="15"/>
        <v>Дронамикс Кепитъл АД</v>
      </c>
      <c r="B179" s="89" t="str">
        <f t="shared" si="16"/>
        <v>206697857</v>
      </c>
      <c r="C179" s="523">
        <f t="shared" si="17"/>
        <v>45657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59</v>
      </c>
    </row>
    <row r="180" spans="1:8" s="444" customFormat="1">
      <c r="C180" s="522"/>
      <c r="F180" s="447" t="s">
        <v>856</v>
      </c>
    </row>
    <row r="181" spans="1:8">
      <c r="A181" s="89" t="str">
        <f t="shared" ref="A181:A216" si="18">pdeName</f>
        <v>Дронамикс Кепитъл АД</v>
      </c>
      <c r="B181" s="89" t="str">
        <f t="shared" ref="B181:B216" si="19">pdeBulstat</f>
        <v>206697857</v>
      </c>
      <c r="C181" s="523">
        <f t="shared" ref="C181:C216" si="20">endDate</f>
        <v>45657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0</v>
      </c>
    </row>
    <row r="182" spans="1:8">
      <c r="A182" s="89" t="str">
        <f t="shared" si="18"/>
        <v>Дронамикс Кепитъл АД</v>
      </c>
      <c r="B182" s="89" t="str">
        <f t="shared" si="19"/>
        <v>206697857</v>
      </c>
      <c r="C182" s="523">
        <f t="shared" si="20"/>
        <v>45657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-53</v>
      </c>
    </row>
    <row r="183" spans="1:8">
      <c r="A183" s="89" t="str">
        <f t="shared" si="18"/>
        <v>Дронамикс Кепитъл АД</v>
      </c>
      <c r="B183" s="89" t="str">
        <f t="shared" si="19"/>
        <v>206697857</v>
      </c>
      <c r="C183" s="523">
        <f t="shared" si="20"/>
        <v>45657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0</v>
      </c>
    </row>
    <row r="184" spans="1:8">
      <c r="A184" s="89" t="str">
        <f t="shared" si="18"/>
        <v>Дронамикс Кепитъл АД</v>
      </c>
      <c r="B184" s="89" t="str">
        <f t="shared" si="19"/>
        <v>206697857</v>
      </c>
      <c r="C184" s="523">
        <f t="shared" si="20"/>
        <v>45657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-6</v>
      </c>
    </row>
    <row r="185" spans="1:8">
      <c r="A185" s="89" t="str">
        <f t="shared" si="18"/>
        <v>Дронамикс Кепитъл АД</v>
      </c>
      <c r="B185" s="89" t="str">
        <f t="shared" si="19"/>
        <v>206697857</v>
      </c>
      <c r="C185" s="523">
        <f t="shared" si="20"/>
        <v>45657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8</v>
      </c>
    </row>
    <row r="186" spans="1:8">
      <c r="A186" s="89" t="str">
        <f t="shared" si="18"/>
        <v>Дронамикс Кепитъл АД</v>
      </c>
      <c r="B186" s="89" t="str">
        <f t="shared" si="19"/>
        <v>206697857</v>
      </c>
      <c r="C186" s="523">
        <f t="shared" si="20"/>
        <v>45657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Дронамикс Кепитъл АД</v>
      </c>
      <c r="B187" s="89" t="str">
        <f t="shared" si="19"/>
        <v>206697857</v>
      </c>
      <c r="C187" s="523">
        <f t="shared" si="20"/>
        <v>45657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Дронамикс Кепитъл АД</v>
      </c>
      <c r="B188" s="89" t="str">
        <f t="shared" si="19"/>
        <v>206697857</v>
      </c>
      <c r="C188" s="523">
        <f t="shared" si="20"/>
        <v>45657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Дронамикс Кепитъл АД</v>
      </c>
      <c r="B189" s="89" t="str">
        <f t="shared" si="19"/>
        <v>206697857</v>
      </c>
      <c r="C189" s="523">
        <f t="shared" si="20"/>
        <v>45657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0</v>
      </c>
    </row>
    <row r="190" spans="1:8">
      <c r="A190" s="89" t="str">
        <f t="shared" si="18"/>
        <v>Дронамикс Кепитъл АД</v>
      </c>
      <c r="B190" s="89" t="str">
        <f t="shared" si="19"/>
        <v>206697857</v>
      </c>
      <c r="C190" s="523">
        <f t="shared" si="20"/>
        <v>45657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-11</v>
      </c>
    </row>
    <row r="191" spans="1:8">
      <c r="A191" s="89" t="str">
        <f t="shared" si="18"/>
        <v>Дронамикс Кепитъл АД</v>
      </c>
      <c r="B191" s="89" t="str">
        <f t="shared" si="19"/>
        <v>206697857</v>
      </c>
      <c r="C191" s="523">
        <f t="shared" si="20"/>
        <v>45657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-62</v>
      </c>
    </row>
    <row r="192" spans="1:8">
      <c r="A192" s="89" t="str">
        <f t="shared" si="18"/>
        <v>Дронамикс Кепитъл АД</v>
      </c>
      <c r="B192" s="89" t="str">
        <f t="shared" si="19"/>
        <v>206697857</v>
      </c>
      <c r="C192" s="523">
        <f t="shared" si="20"/>
        <v>45657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Дронамикс Кепитъл АД</v>
      </c>
      <c r="B193" s="89" t="str">
        <f t="shared" si="19"/>
        <v>206697857</v>
      </c>
      <c r="C193" s="523">
        <f t="shared" si="20"/>
        <v>45657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Дронамикс Кепитъл АД</v>
      </c>
      <c r="B194" s="89" t="str">
        <f t="shared" si="19"/>
        <v>206697857</v>
      </c>
      <c r="C194" s="523">
        <f t="shared" si="20"/>
        <v>45657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0</v>
      </c>
    </row>
    <row r="195" spans="1:8">
      <c r="A195" s="89" t="str">
        <f t="shared" si="18"/>
        <v>Дронамикс Кепитъл АД</v>
      </c>
      <c r="B195" s="89" t="str">
        <f t="shared" si="19"/>
        <v>206697857</v>
      </c>
      <c r="C195" s="523">
        <f t="shared" si="20"/>
        <v>45657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0</v>
      </c>
    </row>
    <row r="196" spans="1:8">
      <c r="A196" s="89" t="str">
        <f t="shared" si="18"/>
        <v>Дронамикс Кепитъл АД</v>
      </c>
      <c r="B196" s="89" t="str">
        <f t="shared" si="19"/>
        <v>206697857</v>
      </c>
      <c r="C196" s="523">
        <f t="shared" si="20"/>
        <v>45657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0</v>
      </c>
    </row>
    <row r="197" spans="1:8">
      <c r="A197" s="89" t="str">
        <f t="shared" si="18"/>
        <v>Дронамикс Кепитъл АД</v>
      </c>
      <c r="B197" s="89" t="str">
        <f t="shared" si="19"/>
        <v>206697857</v>
      </c>
      <c r="C197" s="523">
        <f t="shared" si="20"/>
        <v>45657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0</v>
      </c>
    </row>
    <row r="198" spans="1:8">
      <c r="A198" s="89" t="str">
        <f t="shared" si="18"/>
        <v>Дронамикс Кепитъл АД</v>
      </c>
      <c r="B198" s="89" t="str">
        <f t="shared" si="19"/>
        <v>206697857</v>
      </c>
      <c r="C198" s="523">
        <f t="shared" si="20"/>
        <v>45657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0</v>
      </c>
    </row>
    <row r="199" spans="1:8">
      <c r="A199" s="89" t="str">
        <f t="shared" si="18"/>
        <v>Дронамикс Кепитъл АД</v>
      </c>
      <c r="B199" s="89" t="str">
        <f t="shared" si="19"/>
        <v>206697857</v>
      </c>
      <c r="C199" s="523">
        <f t="shared" si="20"/>
        <v>45657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Дронамикс Кепитъл АД</v>
      </c>
      <c r="B200" s="89" t="str">
        <f t="shared" si="19"/>
        <v>206697857</v>
      </c>
      <c r="C200" s="523">
        <f t="shared" si="20"/>
        <v>45657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0</v>
      </c>
    </row>
    <row r="201" spans="1:8">
      <c r="A201" s="89" t="str">
        <f t="shared" si="18"/>
        <v>Дронамикс Кепитъл АД</v>
      </c>
      <c r="B201" s="89" t="str">
        <f t="shared" si="19"/>
        <v>206697857</v>
      </c>
      <c r="C201" s="523">
        <f t="shared" si="20"/>
        <v>45657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Дронамикс Кепитъл АД</v>
      </c>
      <c r="B202" s="89" t="str">
        <f t="shared" si="19"/>
        <v>206697857</v>
      </c>
      <c r="C202" s="523">
        <f t="shared" si="20"/>
        <v>45657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0</v>
      </c>
    </row>
    <row r="203" spans="1:8">
      <c r="A203" s="89" t="str">
        <f t="shared" si="18"/>
        <v>Дронамикс Кепитъл АД</v>
      </c>
      <c r="B203" s="89" t="str">
        <f t="shared" si="19"/>
        <v>206697857</v>
      </c>
      <c r="C203" s="523">
        <f t="shared" si="20"/>
        <v>45657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0</v>
      </c>
    </row>
    <row r="204" spans="1:8">
      <c r="A204" s="89" t="str">
        <f t="shared" si="18"/>
        <v>Дронамикс Кепитъл АД</v>
      </c>
      <c r="B204" s="89" t="str">
        <f t="shared" si="19"/>
        <v>206697857</v>
      </c>
      <c r="C204" s="523">
        <f t="shared" si="20"/>
        <v>45657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0</v>
      </c>
    </row>
    <row r="205" spans="1:8">
      <c r="A205" s="89" t="str">
        <f t="shared" si="18"/>
        <v>Дронамикс Кепитъл АД</v>
      </c>
      <c r="B205" s="89" t="str">
        <f t="shared" si="19"/>
        <v>206697857</v>
      </c>
      <c r="C205" s="523">
        <f t="shared" si="20"/>
        <v>45657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0</v>
      </c>
    </row>
    <row r="206" spans="1:8">
      <c r="A206" s="89" t="str">
        <f t="shared" si="18"/>
        <v>Дронамикс Кепитъл АД</v>
      </c>
      <c r="B206" s="89" t="str">
        <f t="shared" si="19"/>
        <v>206697857</v>
      </c>
      <c r="C206" s="523">
        <f t="shared" si="20"/>
        <v>45657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0</v>
      </c>
    </row>
    <row r="207" spans="1:8">
      <c r="A207" s="89" t="str">
        <f t="shared" si="18"/>
        <v>Дронамикс Кепитъл АД</v>
      </c>
      <c r="B207" s="89" t="str">
        <f t="shared" si="19"/>
        <v>206697857</v>
      </c>
      <c r="C207" s="523">
        <f t="shared" si="20"/>
        <v>45657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Дронамикс Кепитъл АД</v>
      </c>
      <c r="B208" s="89" t="str">
        <f t="shared" si="19"/>
        <v>206697857</v>
      </c>
      <c r="C208" s="523">
        <f t="shared" si="20"/>
        <v>45657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0</v>
      </c>
    </row>
    <row r="209" spans="1:8">
      <c r="A209" s="89" t="str">
        <f t="shared" si="18"/>
        <v>Дронамикс Кепитъл АД</v>
      </c>
      <c r="B209" s="89" t="str">
        <f t="shared" si="19"/>
        <v>206697857</v>
      </c>
      <c r="C209" s="523">
        <f t="shared" si="20"/>
        <v>45657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Дронамикс Кепитъл АД</v>
      </c>
      <c r="B210" s="89" t="str">
        <f t="shared" si="19"/>
        <v>206697857</v>
      </c>
      <c r="C210" s="523">
        <f t="shared" si="20"/>
        <v>45657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Дронамикс Кепитъл АД</v>
      </c>
      <c r="B211" s="89" t="str">
        <f t="shared" si="19"/>
        <v>206697857</v>
      </c>
      <c r="C211" s="523">
        <f t="shared" si="20"/>
        <v>45657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0</v>
      </c>
    </row>
    <row r="212" spans="1:8">
      <c r="A212" s="89" t="str">
        <f t="shared" si="18"/>
        <v>Дронамикс Кепитъл АД</v>
      </c>
      <c r="B212" s="89" t="str">
        <f t="shared" si="19"/>
        <v>206697857</v>
      </c>
      <c r="C212" s="523">
        <f t="shared" si="20"/>
        <v>45657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-62</v>
      </c>
    </row>
    <row r="213" spans="1:8">
      <c r="A213" s="89" t="str">
        <f t="shared" si="18"/>
        <v>Дронамикс Кепитъл АД</v>
      </c>
      <c r="B213" s="89" t="str">
        <f t="shared" si="19"/>
        <v>206697857</v>
      </c>
      <c r="C213" s="523">
        <f t="shared" si="20"/>
        <v>45657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340</v>
      </c>
    </row>
    <row r="214" spans="1:8">
      <c r="A214" s="89" t="str">
        <f t="shared" si="18"/>
        <v>Дронамикс Кепитъл АД</v>
      </c>
      <c r="B214" s="89" t="str">
        <f t="shared" si="19"/>
        <v>206697857</v>
      </c>
      <c r="C214" s="523">
        <f t="shared" si="20"/>
        <v>45657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278</v>
      </c>
    </row>
    <row r="215" spans="1:8">
      <c r="A215" s="89" t="str">
        <f t="shared" si="18"/>
        <v>Дронамикс Кепитъл АД</v>
      </c>
      <c r="B215" s="89" t="str">
        <f t="shared" si="19"/>
        <v>206697857</v>
      </c>
      <c r="C215" s="523">
        <f t="shared" si="20"/>
        <v>45657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0</v>
      </c>
    </row>
    <row r="216" spans="1:8">
      <c r="A216" s="89" t="str">
        <f t="shared" si="18"/>
        <v>Дронамикс Кепитъл АД</v>
      </c>
      <c r="B216" s="89" t="str">
        <f t="shared" si="19"/>
        <v>206697857</v>
      </c>
      <c r="C216" s="523">
        <f t="shared" si="20"/>
        <v>45657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2"/>
      <c r="F217" s="447" t="s">
        <v>860</v>
      </c>
    </row>
    <row r="218" spans="1:8">
      <c r="A218" s="89" t="str">
        <f t="shared" ref="A218:A281" si="21">pdeName</f>
        <v>Дронамикс Кепитъл АД</v>
      </c>
      <c r="B218" s="89" t="str">
        <f t="shared" ref="B218:B281" si="22">pdeBulstat</f>
        <v>206697857</v>
      </c>
      <c r="C218" s="523">
        <f t="shared" ref="C218:C281" si="23">endDate</f>
        <v>45657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5384</v>
      </c>
    </row>
    <row r="219" spans="1:8">
      <c r="A219" s="89" t="str">
        <f t="shared" si="21"/>
        <v>Дронамикс Кепитъл АД</v>
      </c>
      <c r="B219" s="89" t="str">
        <f t="shared" si="22"/>
        <v>206697857</v>
      </c>
      <c r="C219" s="523">
        <f t="shared" si="23"/>
        <v>45657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Дронамикс Кепитъл АД</v>
      </c>
      <c r="B220" s="89" t="str">
        <f t="shared" si="22"/>
        <v>206697857</v>
      </c>
      <c r="C220" s="523">
        <f t="shared" si="23"/>
        <v>45657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Дронамикс Кепитъл АД</v>
      </c>
      <c r="B221" s="89" t="str">
        <f t="shared" si="22"/>
        <v>206697857</v>
      </c>
      <c r="C221" s="523">
        <f t="shared" si="23"/>
        <v>45657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Дронамикс Кепитъл АД</v>
      </c>
      <c r="B222" s="89" t="str">
        <f t="shared" si="22"/>
        <v>206697857</v>
      </c>
      <c r="C222" s="523">
        <f t="shared" si="23"/>
        <v>45657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5384</v>
      </c>
    </row>
    <row r="223" spans="1:8">
      <c r="A223" s="89" t="str">
        <f t="shared" si="21"/>
        <v>Дронамикс Кепитъл АД</v>
      </c>
      <c r="B223" s="89" t="str">
        <f t="shared" si="22"/>
        <v>206697857</v>
      </c>
      <c r="C223" s="523">
        <f t="shared" si="23"/>
        <v>45657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Дронамикс Кепитъл АД</v>
      </c>
      <c r="B224" s="89" t="str">
        <f t="shared" si="22"/>
        <v>206697857</v>
      </c>
      <c r="C224" s="523">
        <f t="shared" si="23"/>
        <v>45657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Дронамикс Кепитъл АД</v>
      </c>
      <c r="B225" s="89" t="str">
        <f t="shared" si="22"/>
        <v>206697857</v>
      </c>
      <c r="C225" s="523">
        <f t="shared" si="23"/>
        <v>45657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Дронамикс Кепитъл АД</v>
      </c>
      <c r="B226" s="89" t="str">
        <f t="shared" si="22"/>
        <v>206697857</v>
      </c>
      <c r="C226" s="523">
        <f t="shared" si="23"/>
        <v>45657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Дронамикс Кепитъл АД</v>
      </c>
      <c r="B227" s="89" t="str">
        <f t="shared" si="22"/>
        <v>206697857</v>
      </c>
      <c r="C227" s="523">
        <f t="shared" si="23"/>
        <v>45657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Дронамикс Кепитъл АД</v>
      </c>
      <c r="B228" s="89" t="str">
        <f t="shared" si="22"/>
        <v>206697857</v>
      </c>
      <c r="C228" s="523">
        <f t="shared" si="23"/>
        <v>45657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Дронамикс Кепитъл АД</v>
      </c>
      <c r="B229" s="89" t="str">
        <f t="shared" si="22"/>
        <v>206697857</v>
      </c>
      <c r="C229" s="523">
        <f t="shared" si="23"/>
        <v>45657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Дронамикс Кепитъл АД</v>
      </c>
      <c r="B230" s="89" t="str">
        <f t="shared" si="22"/>
        <v>206697857</v>
      </c>
      <c r="C230" s="523">
        <f t="shared" si="23"/>
        <v>45657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Дронамикс Кепитъл АД</v>
      </c>
      <c r="B231" s="89" t="str">
        <f t="shared" si="22"/>
        <v>206697857</v>
      </c>
      <c r="C231" s="523">
        <f t="shared" si="23"/>
        <v>45657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Дронамикс Кепитъл АД</v>
      </c>
      <c r="B232" s="89" t="str">
        <f t="shared" si="22"/>
        <v>206697857</v>
      </c>
      <c r="C232" s="523">
        <f t="shared" si="23"/>
        <v>45657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Дронамикс Кепитъл АД</v>
      </c>
      <c r="B233" s="89" t="str">
        <f t="shared" si="22"/>
        <v>206697857</v>
      </c>
      <c r="C233" s="523">
        <f t="shared" si="23"/>
        <v>45657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Дронамикс Кепитъл АД</v>
      </c>
      <c r="B234" s="89" t="str">
        <f t="shared" si="22"/>
        <v>206697857</v>
      </c>
      <c r="C234" s="523">
        <f t="shared" si="23"/>
        <v>45657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Дронамикс Кепитъл АД</v>
      </c>
      <c r="B235" s="89" t="str">
        <f t="shared" si="22"/>
        <v>206697857</v>
      </c>
      <c r="C235" s="523">
        <f t="shared" si="23"/>
        <v>45657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Дронамикс Кепитъл АД</v>
      </c>
      <c r="B236" s="89" t="str">
        <f t="shared" si="22"/>
        <v>206697857</v>
      </c>
      <c r="C236" s="523">
        <f t="shared" si="23"/>
        <v>45657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5384</v>
      </c>
    </row>
    <row r="237" spans="1:8">
      <c r="A237" s="89" t="str">
        <f t="shared" si="21"/>
        <v>Дронамикс Кепитъл АД</v>
      </c>
      <c r="B237" s="89" t="str">
        <f t="shared" si="22"/>
        <v>206697857</v>
      </c>
      <c r="C237" s="523">
        <f t="shared" si="23"/>
        <v>45657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Дронамикс Кепитъл АД</v>
      </c>
      <c r="B238" s="89" t="str">
        <f t="shared" si="22"/>
        <v>206697857</v>
      </c>
      <c r="C238" s="523">
        <f t="shared" si="23"/>
        <v>45657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Дронамикс Кепитъл АД</v>
      </c>
      <c r="B239" s="89" t="str">
        <f t="shared" si="22"/>
        <v>206697857</v>
      </c>
      <c r="C239" s="523">
        <f t="shared" si="23"/>
        <v>45657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5384</v>
      </c>
    </row>
    <row r="240" spans="1:8">
      <c r="A240" s="89" t="str">
        <f t="shared" si="21"/>
        <v>Дронамикс Кепитъл АД</v>
      </c>
      <c r="B240" s="89" t="str">
        <f t="shared" si="22"/>
        <v>206697857</v>
      </c>
      <c r="C240" s="523">
        <f t="shared" si="23"/>
        <v>45657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533</v>
      </c>
    </row>
    <row r="241" spans="1:8">
      <c r="A241" s="89" t="str">
        <f t="shared" si="21"/>
        <v>Дронамикс Кепитъл АД</v>
      </c>
      <c r="B241" s="89" t="str">
        <f t="shared" si="22"/>
        <v>206697857</v>
      </c>
      <c r="C241" s="523">
        <f t="shared" si="23"/>
        <v>45657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Дронамикс Кепитъл АД</v>
      </c>
      <c r="B242" s="89" t="str">
        <f t="shared" si="22"/>
        <v>206697857</v>
      </c>
      <c r="C242" s="523">
        <f t="shared" si="23"/>
        <v>45657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Дронамикс Кепитъл АД</v>
      </c>
      <c r="B243" s="89" t="str">
        <f t="shared" si="22"/>
        <v>206697857</v>
      </c>
      <c r="C243" s="523">
        <f t="shared" si="23"/>
        <v>45657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Дронамикс Кепитъл АД</v>
      </c>
      <c r="B244" s="89" t="str">
        <f t="shared" si="22"/>
        <v>206697857</v>
      </c>
      <c r="C244" s="523">
        <f t="shared" si="23"/>
        <v>45657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533</v>
      </c>
    </row>
    <row r="245" spans="1:8">
      <c r="A245" s="89" t="str">
        <f t="shared" si="21"/>
        <v>Дронамикс Кепитъл АД</v>
      </c>
      <c r="B245" s="89" t="str">
        <f t="shared" si="22"/>
        <v>206697857</v>
      </c>
      <c r="C245" s="523">
        <f t="shared" si="23"/>
        <v>45657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Дронамикс Кепитъл АД</v>
      </c>
      <c r="B246" s="89" t="str">
        <f t="shared" si="22"/>
        <v>206697857</v>
      </c>
      <c r="C246" s="523">
        <f t="shared" si="23"/>
        <v>45657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Дронамикс Кепитъл АД</v>
      </c>
      <c r="B247" s="89" t="str">
        <f t="shared" si="22"/>
        <v>206697857</v>
      </c>
      <c r="C247" s="523">
        <f t="shared" si="23"/>
        <v>45657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Дронамикс Кепитъл АД</v>
      </c>
      <c r="B248" s="89" t="str">
        <f t="shared" si="22"/>
        <v>206697857</v>
      </c>
      <c r="C248" s="523">
        <f t="shared" si="23"/>
        <v>45657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Дронамикс Кепитъл АД</v>
      </c>
      <c r="B249" s="89" t="str">
        <f t="shared" si="22"/>
        <v>206697857</v>
      </c>
      <c r="C249" s="523">
        <f t="shared" si="23"/>
        <v>45657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Дронамикс Кепитъл АД</v>
      </c>
      <c r="B250" s="89" t="str">
        <f t="shared" si="22"/>
        <v>206697857</v>
      </c>
      <c r="C250" s="523">
        <f t="shared" si="23"/>
        <v>45657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Дронамикс Кепитъл АД</v>
      </c>
      <c r="B251" s="89" t="str">
        <f t="shared" si="22"/>
        <v>206697857</v>
      </c>
      <c r="C251" s="523">
        <f t="shared" si="23"/>
        <v>45657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Дронамикс Кепитъл АД</v>
      </c>
      <c r="B252" s="89" t="str">
        <f t="shared" si="22"/>
        <v>206697857</v>
      </c>
      <c r="C252" s="523">
        <f t="shared" si="23"/>
        <v>45657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Дронамикс Кепитъл АД</v>
      </c>
      <c r="B253" s="89" t="str">
        <f t="shared" si="22"/>
        <v>206697857</v>
      </c>
      <c r="C253" s="523">
        <f t="shared" si="23"/>
        <v>45657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Дронамикс Кепитъл АД</v>
      </c>
      <c r="B254" s="89" t="str">
        <f t="shared" si="22"/>
        <v>206697857</v>
      </c>
      <c r="C254" s="523">
        <f t="shared" si="23"/>
        <v>45657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Дронамикс Кепитъл АД</v>
      </c>
      <c r="B255" s="89" t="str">
        <f t="shared" si="22"/>
        <v>206697857</v>
      </c>
      <c r="C255" s="523">
        <f t="shared" si="23"/>
        <v>45657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Дронамикс Кепитъл АД</v>
      </c>
      <c r="B256" s="89" t="str">
        <f t="shared" si="22"/>
        <v>206697857</v>
      </c>
      <c r="C256" s="523">
        <f t="shared" si="23"/>
        <v>45657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Дронамикс Кепитъл АД</v>
      </c>
      <c r="B257" s="89" t="str">
        <f t="shared" si="22"/>
        <v>206697857</v>
      </c>
      <c r="C257" s="523">
        <f t="shared" si="23"/>
        <v>45657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Дронамикс Кепитъл АД</v>
      </c>
      <c r="B258" s="89" t="str">
        <f t="shared" si="22"/>
        <v>206697857</v>
      </c>
      <c r="C258" s="523">
        <f t="shared" si="23"/>
        <v>45657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533</v>
      </c>
    </row>
    <row r="259" spans="1:8">
      <c r="A259" s="89" t="str">
        <f t="shared" si="21"/>
        <v>Дронамикс Кепитъл АД</v>
      </c>
      <c r="B259" s="89" t="str">
        <f t="shared" si="22"/>
        <v>206697857</v>
      </c>
      <c r="C259" s="523">
        <f t="shared" si="23"/>
        <v>45657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Дронамикс Кепитъл АД</v>
      </c>
      <c r="B260" s="89" t="str">
        <f t="shared" si="22"/>
        <v>206697857</v>
      </c>
      <c r="C260" s="523">
        <f t="shared" si="23"/>
        <v>45657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Дронамикс Кепитъл АД</v>
      </c>
      <c r="B261" s="89" t="str">
        <f t="shared" si="22"/>
        <v>206697857</v>
      </c>
      <c r="C261" s="523">
        <f t="shared" si="23"/>
        <v>45657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533</v>
      </c>
    </row>
    <row r="262" spans="1:8">
      <c r="A262" s="89" t="str">
        <f t="shared" si="21"/>
        <v>Дронамикс Кепитъл АД</v>
      </c>
      <c r="B262" s="89" t="str">
        <f t="shared" si="22"/>
        <v>206697857</v>
      </c>
      <c r="C262" s="523">
        <f t="shared" si="23"/>
        <v>45657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Дронамикс Кепитъл АД</v>
      </c>
      <c r="B263" s="89" t="str">
        <f t="shared" si="22"/>
        <v>206697857</v>
      </c>
      <c r="C263" s="523">
        <f t="shared" si="23"/>
        <v>45657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Дронамикс Кепитъл АД</v>
      </c>
      <c r="B264" s="89" t="str">
        <f t="shared" si="22"/>
        <v>206697857</v>
      </c>
      <c r="C264" s="523">
        <f t="shared" si="23"/>
        <v>45657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Дронамикс Кепитъл АД</v>
      </c>
      <c r="B265" s="89" t="str">
        <f t="shared" si="22"/>
        <v>206697857</v>
      </c>
      <c r="C265" s="523">
        <f t="shared" si="23"/>
        <v>45657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Дронамикс Кепитъл АД</v>
      </c>
      <c r="B266" s="89" t="str">
        <f t="shared" si="22"/>
        <v>206697857</v>
      </c>
      <c r="C266" s="523">
        <f t="shared" si="23"/>
        <v>45657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Дронамикс Кепитъл АД</v>
      </c>
      <c r="B267" s="89" t="str">
        <f t="shared" si="22"/>
        <v>206697857</v>
      </c>
      <c r="C267" s="523">
        <f t="shared" si="23"/>
        <v>45657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Дронамикс Кепитъл АД</v>
      </c>
      <c r="B268" s="89" t="str">
        <f t="shared" si="22"/>
        <v>206697857</v>
      </c>
      <c r="C268" s="523">
        <f t="shared" si="23"/>
        <v>45657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Дронамикс Кепитъл АД</v>
      </c>
      <c r="B269" s="89" t="str">
        <f t="shared" si="22"/>
        <v>206697857</v>
      </c>
      <c r="C269" s="523">
        <f t="shared" si="23"/>
        <v>45657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Дронамикс Кепитъл АД</v>
      </c>
      <c r="B270" s="89" t="str">
        <f t="shared" si="22"/>
        <v>206697857</v>
      </c>
      <c r="C270" s="523">
        <f t="shared" si="23"/>
        <v>45657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Дронамикс Кепитъл АД</v>
      </c>
      <c r="B271" s="89" t="str">
        <f t="shared" si="22"/>
        <v>206697857</v>
      </c>
      <c r="C271" s="523">
        <f t="shared" si="23"/>
        <v>45657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Дронамикс Кепитъл АД</v>
      </c>
      <c r="B272" s="89" t="str">
        <f t="shared" si="22"/>
        <v>206697857</v>
      </c>
      <c r="C272" s="523">
        <f t="shared" si="23"/>
        <v>45657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Дронамикс Кепитъл АД</v>
      </c>
      <c r="B273" s="89" t="str">
        <f t="shared" si="22"/>
        <v>206697857</v>
      </c>
      <c r="C273" s="523">
        <f t="shared" si="23"/>
        <v>45657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Дронамикс Кепитъл АД</v>
      </c>
      <c r="B274" s="89" t="str">
        <f t="shared" si="22"/>
        <v>206697857</v>
      </c>
      <c r="C274" s="523">
        <f t="shared" si="23"/>
        <v>45657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Дронамикс Кепитъл АД</v>
      </c>
      <c r="B275" s="89" t="str">
        <f t="shared" si="22"/>
        <v>206697857</v>
      </c>
      <c r="C275" s="523">
        <f t="shared" si="23"/>
        <v>45657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Дронамикс Кепитъл АД</v>
      </c>
      <c r="B276" s="89" t="str">
        <f t="shared" si="22"/>
        <v>206697857</v>
      </c>
      <c r="C276" s="523">
        <f t="shared" si="23"/>
        <v>45657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Дронамикс Кепитъл АД</v>
      </c>
      <c r="B277" s="89" t="str">
        <f t="shared" si="22"/>
        <v>206697857</v>
      </c>
      <c r="C277" s="523">
        <f t="shared" si="23"/>
        <v>45657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Дронамикс Кепитъл АД</v>
      </c>
      <c r="B278" s="89" t="str">
        <f t="shared" si="22"/>
        <v>206697857</v>
      </c>
      <c r="C278" s="523">
        <f t="shared" si="23"/>
        <v>45657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Дронамикс Кепитъл АД</v>
      </c>
      <c r="B279" s="89" t="str">
        <f t="shared" si="22"/>
        <v>206697857</v>
      </c>
      <c r="C279" s="523">
        <f t="shared" si="23"/>
        <v>45657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Дронамикс Кепитъл АД</v>
      </c>
      <c r="B280" s="89" t="str">
        <f t="shared" si="22"/>
        <v>206697857</v>
      </c>
      <c r="C280" s="523">
        <f t="shared" si="23"/>
        <v>45657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Дронамикс Кепитъл АД</v>
      </c>
      <c r="B281" s="89" t="str">
        <f t="shared" si="22"/>
        <v>206697857</v>
      </c>
      <c r="C281" s="523">
        <f t="shared" si="23"/>
        <v>45657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Дронамикс Кепитъл АД</v>
      </c>
      <c r="B282" s="89" t="str">
        <f t="shared" ref="B282:B345" si="25">pdeBulstat</f>
        <v>206697857</v>
      </c>
      <c r="C282" s="523">
        <f t="shared" ref="C282:C345" si="26">endDate</f>
        <v>45657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Дронамикс Кепитъл АД</v>
      </c>
      <c r="B283" s="89" t="str">
        <f t="shared" si="25"/>
        <v>206697857</v>
      </c>
      <c r="C283" s="523">
        <f t="shared" si="26"/>
        <v>45657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Дронамикс Кепитъл АД</v>
      </c>
      <c r="B284" s="89" t="str">
        <f t="shared" si="25"/>
        <v>206697857</v>
      </c>
      <c r="C284" s="523">
        <f t="shared" si="26"/>
        <v>45657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0</v>
      </c>
    </row>
    <row r="285" spans="1:8">
      <c r="A285" s="89" t="str">
        <f t="shared" si="24"/>
        <v>Дронамикс Кепитъл АД</v>
      </c>
      <c r="B285" s="89" t="str">
        <f t="shared" si="25"/>
        <v>206697857</v>
      </c>
      <c r="C285" s="523">
        <f t="shared" si="26"/>
        <v>45657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Дронамикс Кепитъл АД</v>
      </c>
      <c r="B286" s="89" t="str">
        <f t="shared" si="25"/>
        <v>206697857</v>
      </c>
      <c r="C286" s="523">
        <f t="shared" si="26"/>
        <v>45657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Дронамикс Кепитъл АД</v>
      </c>
      <c r="B287" s="89" t="str">
        <f t="shared" si="25"/>
        <v>206697857</v>
      </c>
      <c r="C287" s="523">
        <f t="shared" si="26"/>
        <v>45657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Дронамикс Кепитъл АД</v>
      </c>
      <c r="B288" s="89" t="str">
        <f t="shared" si="25"/>
        <v>206697857</v>
      </c>
      <c r="C288" s="523">
        <f t="shared" si="26"/>
        <v>45657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0</v>
      </c>
    </row>
    <row r="289" spans="1:8">
      <c r="A289" s="89" t="str">
        <f t="shared" si="24"/>
        <v>Дронамикс Кепитъл АД</v>
      </c>
      <c r="B289" s="89" t="str">
        <f t="shared" si="25"/>
        <v>206697857</v>
      </c>
      <c r="C289" s="523">
        <f t="shared" si="26"/>
        <v>45657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Дронамикс Кепитъл АД</v>
      </c>
      <c r="B290" s="89" t="str">
        <f t="shared" si="25"/>
        <v>206697857</v>
      </c>
      <c r="C290" s="523">
        <f t="shared" si="26"/>
        <v>45657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Дронамикс Кепитъл АД</v>
      </c>
      <c r="B291" s="89" t="str">
        <f t="shared" si="25"/>
        <v>206697857</v>
      </c>
      <c r="C291" s="523">
        <f t="shared" si="26"/>
        <v>45657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Дронамикс Кепитъл АД</v>
      </c>
      <c r="B292" s="89" t="str">
        <f t="shared" si="25"/>
        <v>206697857</v>
      </c>
      <c r="C292" s="523">
        <f t="shared" si="26"/>
        <v>45657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Дронамикс Кепитъл АД</v>
      </c>
      <c r="B293" s="89" t="str">
        <f t="shared" si="25"/>
        <v>206697857</v>
      </c>
      <c r="C293" s="523">
        <f t="shared" si="26"/>
        <v>45657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Дронамикс Кепитъл АД</v>
      </c>
      <c r="B294" s="89" t="str">
        <f t="shared" si="25"/>
        <v>206697857</v>
      </c>
      <c r="C294" s="523">
        <f t="shared" si="26"/>
        <v>45657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Дронамикс Кепитъл АД</v>
      </c>
      <c r="B295" s="89" t="str">
        <f t="shared" si="25"/>
        <v>206697857</v>
      </c>
      <c r="C295" s="523">
        <f t="shared" si="26"/>
        <v>45657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Дронамикс Кепитъл АД</v>
      </c>
      <c r="B296" s="89" t="str">
        <f t="shared" si="25"/>
        <v>206697857</v>
      </c>
      <c r="C296" s="523">
        <f t="shared" si="26"/>
        <v>45657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Дронамикс Кепитъл АД</v>
      </c>
      <c r="B297" s="89" t="str">
        <f t="shared" si="25"/>
        <v>206697857</v>
      </c>
      <c r="C297" s="523">
        <f t="shared" si="26"/>
        <v>45657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Дронамикс Кепитъл АД</v>
      </c>
      <c r="B298" s="89" t="str">
        <f t="shared" si="25"/>
        <v>206697857</v>
      </c>
      <c r="C298" s="523">
        <f t="shared" si="26"/>
        <v>45657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Дронамикс Кепитъл АД</v>
      </c>
      <c r="B299" s="89" t="str">
        <f t="shared" si="25"/>
        <v>206697857</v>
      </c>
      <c r="C299" s="523">
        <f t="shared" si="26"/>
        <v>45657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Дронамикс Кепитъл АД</v>
      </c>
      <c r="B300" s="89" t="str">
        <f t="shared" si="25"/>
        <v>206697857</v>
      </c>
      <c r="C300" s="523">
        <f t="shared" si="26"/>
        <v>45657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Дронамикс Кепитъл АД</v>
      </c>
      <c r="B301" s="89" t="str">
        <f t="shared" si="25"/>
        <v>206697857</v>
      </c>
      <c r="C301" s="523">
        <f t="shared" si="26"/>
        <v>45657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0</v>
      </c>
    </row>
    <row r="302" spans="1:8">
      <c r="A302" s="89" t="str">
        <f t="shared" si="24"/>
        <v>Дронамикс Кепитъл АД</v>
      </c>
      <c r="B302" s="89" t="str">
        <f t="shared" si="25"/>
        <v>206697857</v>
      </c>
      <c r="C302" s="523">
        <f t="shared" si="26"/>
        <v>45657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0</v>
      </c>
    </row>
    <row r="303" spans="1:8">
      <c r="A303" s="89" t="str">
        <f t="shared" si="24"/>
        <v>Дронамикс Кепитъл АД</v>
      </c>
      <c r="B303" s="89" t="str">
        <f t="shared" si="25"/>
        <v>206697857</v>
      </c>
      <c r="C303" s="523">
        <f t="shared" si="26"/>
        <v>45657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Дронамикс Кепитъл АД</v>
      </c>
      <c r="B304" s="89" t="str">
        <f t="shared" si="25"/>
        <v>206697857</v>
      </c>
      <c r="C304" s="523">
        <f t="shared" si="26"/>
        <v>45657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Дронамикс Кепитъл АД</v>
      </c>
      <c r="B305" s="89" t="str">
        <f t="shared" si="25"/>
        <v>206697857</v>
      </c>
      <c r="C305" s="523">
        <f t="shared" si="26"/>
        <v>45657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0</v>
      </c>
    </row>
    <row r="306" spans="1:8">
      <c r="A306" s="89" t="str">
        <f t="shared" si="24"/>
        <v>Дронамикс Кепитъл АД</v>
      </c>
      <c r="B306" s="89" t="str">
        <f t="shared" si="25"/>
        <v>206697857</v>
      </c>
      <c r="C306" s="523">
        <f t="shared" si="26"/>
        <v>45657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Дронамикс Кепитъл АД</v>
      </c>
      <c r="B307" s="89" t="str">
        <f t="shared" si="25"/>
        <v>206697857</v>
      </c>
      <c r="C307" s="523">
        <f t="shared" si="26"/>
        <v>45657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Дронамикс Кепитъл АД</v>
      </c>
      <c r="B308" s="89" t="str">
        <f t="shared" si="25"/>
        <v>206697857</v>
      </c>
      <c r="C308" s="523">
        <f t="shared" si="26"/>
        <v>45657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Дронамикс Кепитъл АД</v>
      </c>
      <c r="B309" s="89" t="str">
        <f t="shared" si="25"/>
        <v>206697857</v>
      </c>
      <c r="C309" s="523">
        <f t="shared" si="26"/>
        <v>45657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Дронамикс Кепитъл АД</v>
      </c>
      <c r="B310" s="89" t="str">
        <f t="shared" si="25"/>
        <v>206697857</v>
      </c>
      <c r="C310" s="523">
        <f t="shared" si="26"/>
        <v>45657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Дронамикс Кепитъл АД</v>
      </c>
      <c r="B311" s="89" t="str">
        <f t="shared" si="25"/>
        <v>206697857</v>
      </c>
      <c r="C311" s="523">
        <f t="shared" si="26"/>
        <v>45657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Дронамикс Кепитъл АД</v>
      </c>
      <c r="B312" s="89" t="str">
        <f t="shared" si="25"/>
        <v>206697857</v>
      </c>
      <c r="C312" s="523">
        <f t="shared" si="26"/>
        <v>45657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Дронамикс Кепитъл АД</v>
      </c>
      <c r="B313" s="89" t="str">
        <f t="shared" si="25"/>
        <v>206697857</v>
      </c>
      <c r="C313" s="523">
        <f t="shared" si="26"/>
        <v>45657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Дронамикс Кепитъл АД</v>
      </c>
      <c r="B314" s="89" t="str">
        <f t="shared" si="25"/>
        <v>206697857</v>
      </c>
      <c r="C314" s="523">
        <f t="shared" si="26"/>
        <v>45657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Дронамикс Кепитъл АД</v>
      </c>
      <c r="B315" s="89" t="str">
        <f t="shared" si="25"/>
        <v>206697857</v>
      </c>
      <c r="C315" s="523">
        <f t="shared" si="26"/>
        <v>45657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Дронамикс Кепитъл АД</v>
      </c>
      <c r="B316" s="89" t="str">
        <f t="shared" si="25"/>
        <v>206697857</v>
      </c>
      <c r="C316" s="523">
        <f t="shared" si="26"/>
        <v>45657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Дронамикс Кепитъл АД</v>
      </c>
      <c r="B317" s="89" t="str">
        <f t="shared" si="25"/>
        <v>206697857</v>
      </c>
      <c r="C317" s="523">
        <f t="shared" si="26"/>
        <v>45657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Дронамикс Кепитъл АД</v>
      </c>
      <c r="B318" s="89" t="str">
        <f t="shared" si="25"/>
        <v>206697857</v>
      </c>
      <c r="C318" s="523">
        <f t="shared" si="26"/>
        <v>45657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Дронамикс Кепитъл АД</v>
      </c>
      <c r="B319" s="89" t="str">
        <f t="shared" si="25"/>
        <v>206697857</v>
      </c>
      <c r="C319" s="523">
        <f t="shared" si="26"/>
        <v>45657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Дронамикс Кепитъл АД</v>
      </c>
      <c r="B320" s="89" t="str">
        <f t="shared" si="25"/>
        <v>206697857</v>
      </c>
      <c r="C320" s="523">
        <f t="shared" si="26"/>
        <v>45657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Дронамикс Кепитъл АД</v>
      </c>
      <c r="B321" s="89" t="str">
        <f t="shared" si="25"/>
        <v>206697857</v>
      </c>
      <c r="C321" s="523">
        <f t="shared" si="26"/>
        <v>45657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Дронамикс Кепитъл АД</v>
      </c>
      <c r="B322" s="89" t="str">
        <f t="shared" si="25"/>
        <v>206697857</v>
      </c>
      <c r="C322" s="523">
        <f t="shared" si="26"/>
        <v>45657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Дронамикс Кепитъл АД</v>
      </c>
      <c r="B323" s="89" t="str">
        <f t="shared" si="25"/>
        <v>206697857</v>
      </c>
      <c r="C323" s="523">
        <f t="shared" si="26"/>
        <v>45657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Дронамикс Кепитъл АД</v>
      </c>
      <c r="B324" s="89" t="str">
        <f t="shared" si="25"/>
        <v>206697857</v>
      </c>
      <c r="C324" s="523">
        <f t="shared" si="26"/>
        <v>45657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Дронамикс Кепитъл АД</v>
      </c>
      <c r="B325" s="89" t="str">
        <f t="shared" si="25"/>
        <v>206697857</v>
      </c>
      <c r="C325" s="523">
        <f t="shared" si="26"/>
        <v>45657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Дронамикс Кепитъл АД</v>
      </c>
      <c r="B326" s="89" t="str">
        <f t="shared" si="25"/>
        <v>206697857</v>
      </c>
      <c r="C326" s="523">
        <f t="shared" si="26"/>
        <v>45657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Дронамикс Кепитъл АД</v>
      </c>
      <c r="B327" s="89" t="str">
        <f t="shared" si="25"/>
        <v>206697857</v>
      </c>
      <c r="C327" s="523">
        <f t="shared" si="26"/>
        <v>45657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Дронамикс Кепитъл АД</v>
      </c>
      <c r="B328" s="89" t="str">
        <f t="shared" si="25"/>
        <v>206697857</v>
      </c>
      <c r="C328" s="523">
        <f t="shared" si="26"/>
        <v>45657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0</v>
      </c>
    </row>
    <row r="329" spans="1:8">
      <c r="A329" s="89" t="str">
        <f t="shared" si="24"/>
        <v>Дронамикс Кепитъл АД</v>
      </c>
      <c r="B329" s="89" t="str">
        <f t="shared" si="25"/>
        <v>206697857</v>
      </c>
      <c r="C329" s="523">
        <f t="shared" si="26"/>
        <v>45657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Дронамикс Кепитъл АД</v>
      </c>
      <c r="B330" s="89" t="str">
        <f t="shared" si="25"/>
        <v>206697857</v>
      </c>
      <c r="C330" s="523">
        <f t="shared" si="26"/>
        <v>45657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Дронамикс Кепитъл АД</v>
      </c>
      <c r="B331" s="89" t="str">
        <f t="shared" si="25"/>
        <v>206697857</v>
      </c>
      <c r="C331" s="523">
        <f t="shared" si="26"/>
        <v>45657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Дронамикс Кепитъл АД</v>
      </c>
      <c r="B332" s="89" t="str">
        <f t="shared" si="25"/>
        <v>206697857</v>
      </c>
      <c r="C332" s="523">
        <f t="shared" si="26"/>
        <v>45657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0</v>
      </c>
    </row>
    <row r="333" spans="1:8">
      <c r="A333" s="89" t="str">
        <f t="shared" si="24"/>
        <v>Дронамикс Кепитъл АД</v>
      </c>
      <c r="B333" s="89" t="str">
        <f t="shared" si="25"/>
        <v>206697857</v>
      </c>
      <c r="C333" s="523">
        <f t="shared" si="26"/>
        <v>45657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Дронамикс Кепитъл АД</v>
      </c>
      <c r="B334" s="89" t="str">
        <f t="shared" si="25"/>
        <v>206697857</v>
      </c>
      <c r="C334" s="523">
        <f t="shared" si="26"/>
        <v>45657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Дронамикс Кепитъл АД</v>
      </c>
      <c r="B335" s="89" t="str">
        <f t="shared" si="25"/>
        <v>206697857</v>
      </c>
      <c r="C335" s="523">
        <f t="shared" si="26"/>
        <v>45657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Дронамикс Кепитъл АД</v>
      </c>
      <c r="B336" s="89" t="str">
        <f t="shared" si="25"/>
        <v>206697857</v>
      </c>
      <c r="C336" s="523">
        <f t="shared" si="26"/>
        <v>45657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Дронамикс Кепитъл АД</v>
      </c>
      <c r="B337" s="89" t="str">
        <f t="shared" si="25"/>
        <v>206697857</v>
      </c>
      <c r="C337" s="523">
        <f t="shared" si="26"/>
        <v>45657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Дронамикс Кепитъл АД</v>
      </c>
      <c r="B338" s="89" t="str">
        <f t="shared" si="25"/>
        <v>206697857</v>
      </c>
      <c r="C338" s="523">
        <f t="shared" si="26"/>
        <v>45657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Дронамикс Кепитъл АД</v>
      </c>
      <c r="B339" s="89" t="str">
        <f t="shared" si="25"/>
        <v>206697857</v>
      </c>
      <c r="C339" s="523">
        <f t="shared" si="26"/>
        <v>45657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Дронамикс Кепитъл АД</v>
      </c>
      <c r="B340" s="89" t="str">
        <f t="shared" si="25"/>
        <v>206697857</v>
      </c>
      <c r="C340" s="523">
        <f t="shared" si="26"/>
        <v>45657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Дронамикс Кепитъл АД</v>
      </c>
      <c r="B341" s="89" t="str">
        <f t="shared" si="25"/>
        <v>206697857</v>
      </c>
      <c r="C341" s="523">
        <f t="shared" si="26"/>
        <v>45657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Дронамикс Кепитъл АД</v>
      </c>
      <c r="B342" s="89" t="str">
        <f t="shared" si="25"/>
        <v>206697857</v>
      </c>
      <c r="C342" s="523">
        <f t="shared" si="26"/>
        <v>45657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Дронамикс Кепитъл АД</v>
      </c>
      <c r="B343" s="89" t="str">
        <f t="shared" si="25"/>
        <v>206697857</v>
      </c>
      <c r="C343" s="523">
        <f t="shared" si="26"/>
        <v>45657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Дронамикс Кепитъл АД</v>
      </c>
      <c r="B344" s="89" t="str">
        <f t="shared" si="25"/>
        <v>206697857</v>
      </c>
      <c r="C344" s="523">
        <f t="shared" si="26"/>
        <v>45657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Дронамикс Кепитъл АД</v>
      </c>
      <c r="B345" s="89" t="str">
        <f t="shared" si="25"/>
        <v>206697857</v>
      </c>
      <c r="C345" s="523">
        <f t="shared" si="26"/>
        <v>45657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Дронамикс Кепитъл АД</v>
      </c>
      <c r="B346" s="89" t="str">
        <f t="shared" ref="B346:B409" si="28">pdeBulstat</f>
        <v>206697857</v>
      </c>
      <c r="C346" s="523">
        <f t="shared" ref="C346:C409" si="29">endDate</f>
        <v>45657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0</v>
      </c>
    </row>
    <row r="347" spans="1:8">
      <c r="A347" s="89" t="str">
        <f t="shared" si="27"/>
        <v>Дронамикс Кепитъл АД</v>
      </c>
      <c r="B347" s="89" t="str">
        <f t="shared" si="28"/>
        <v>206697857</v>
      </c>
      <c r="C347" s="523">
        <f t="shared" si="29"/>
        <v>45657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Дронамикс Кепитъл АД</v>
      </c>
      <c r="B348" s="89" t="str">
        <f t="shared" si="28"/>
        <v>206697857</v>
      </c>
      <c r="C348" s="523">
        <f t="shared" si="29"/>
        <v>45657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Дронамикс Кепитъл АД</v>
      </c>
      <c r="B349" s="89" t="str">
        <f t="shared" si="28"/>
        <v>206697857</v>
      </c>
      <c r="C349" s="523">
        <f t="shared" si="29"/>
        <v>45657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0</v>
      </c>
    </row>
    <row r="350" spans="1:8">
      <c r="A350" s="89" t="str">
        <f t="shared" si="27"/>
        <v>Дронамикс Кепитъл АД</v>
      </c>
      <c r="B350" s="89" t="str">
        <f t="shared" si="28"/>
        <v>206697857</v>
      </c>
      <c r="C350" s="523">
        <f t="shared" si="29"/>
        <v>45657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0</v>
      </c>
    </row>
    <row r="351" spans="1:8">
      <c r="A351" s="89" t="str">
        <f t="shared" si="27"/>
        <v>Дронамикс Кепитъл АД</v>
      </c>
      <c r="B351" s="89" t="str">
        <f t="shared" si="28"/>
        <v>206697857</v>
      </c>
      <c r="C351" s="523">
        <f t="shared" si="29"/>
        <v>45657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Дронамикс Кепитъл АД</v>
      </c>
      <c r="B352" s="89" t="str">
        <f t="shared" si="28"/>
        <v>206697857</v>
      </c>
      <c r="C352" s="523">
        <f t="shared" si="29"/>
        <v>45657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Дронамикс Кепитъл АД</v>
      </c>
      <c r="B353" s="89" t="str">
        <f t="shared" si="28"/>
        <v>206697857</v>
      </c>
      <c r="C353" s="523">
        <f t="shared" si="29"/>
        <v>45657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Дронамикс Кепитъл АД</v>
      </c>
      <c r="B354" s="89" t="str">
        <f t="shared" si="28"/>
        <v>206697857</v>
      </c>
      <c r="C354" s="523">
        <f t="shared" si="29"/>
        <v>45657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0</v>
      </c>
    </row>
    <row r="355" spans="1:8">
      <c r="A355" s="89" t="str">
        <f t="shared" si="27"/>
        <v>Дронамикс Кепитъл АД</v>
      </c>
      <c r="B355" s="89" t="str">
        <f t="shared" si="28"/>
        <v>206697857</v>
      </c>
      <c r="C355" s="523">
        <f t="shared" si="29"/>
        <v>45657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0</v>
      </c>
    </row>
    <row r="356" spans="1:8">
      <c r="A356" s="89" t="str">
        <f t="shared" si="27"/>
        <v>Дронамикс Кепитъл АД</v>
      </c>
      <c r="B356" s="89" t="str">
        <f t="shared" si="28"/>
        <v>206697857</v>
      </c>
      <c r="C356" s="523">
        <f t="shared" si="29"/>
        <v>45657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0</v>
      </c>
    </row>
    <row r="357" spans="1:8">
      <c r="A357" s="89" t="str">
        <f t="shared" si="27"/>
        <v>Дронамикс Кепитъл АД</v>
      </c>
      <c r="B357" s="89" t="str">
        <f t="shared" si="28"/>
        <v>206697857</v>
      </c>
      <c r="C357" s="523">
        <f t="shared" si="29"/>
        <v>45657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Дронамикс Кепитъл АД</v>
      </c>
      <c r="B358" s="89" t="str">
        <f t="shared" si="28"/>
        <v>206697857</v>
      </c>
      <c r="C358" s="523">
        <f t="shared" si="29"/>
        <v>45657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0</v>
      </c>
    </row>
    <row r="359" spans="1:8">
      <c r="A359" s="89" t="str">
        <f t="shared" si="27"/>
        <v>Дронамикс Кепитъл АД</v>
      </c>
      <c r="B359" s="89" t="str">
        <f t="shared" si="28"/>
        <v>206697857</v>
      </c>
      <c r="C359" s="523">
        <f t="shared" si="29"/>
        <v>45657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Дронамикс Кепитъл АД</v>
      </c>
      <c r="B360" s="89" t="str">
        <f t="shared" si="28"/>
        <v>206697857</v>
      </c>
      <c r="C360" s="523">
        <f t="shared" si="29"/>
        <v>45657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Дронамикс Кепитъл АД</v>
      </c>
      <c r="B361" s="89" t="str">
        <f t="shared" si="28"/>
        <v>206697857</v>
      </c>
      <c r="C361" s="523">
        <f t="shared" si="29"/>
        <v>45657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Дронамикс Кепитъл АД</v>
      </c>
      <c r="B362" s="89" t="str">
        <f t="shared" si="28"/>
        <v>206697857</v>
      </c>
      <c r="C362" s="523">
        <f t="shared" si="29"/>
        <v>45657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Дронамикс Кепитъл АД</v>
      </c>
      <c r="B363" s="89" t="str">
        <f t="shared" si="28"/>
        <v>206697857</v>
      </c>
      <c r="C363" s="523">
        <f t="shared" si="29"/>
        <v>45657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Дронамикс Кепитъл АД</v>
      </c>
      <c r="B364" s="89" t="str">
        <f t="shared" si="28"/>
        <v>206697857</v>
      </c>
      <c r="C364" s="523">
        <f t="shared" si="29"/>
        <v>45657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Дронамикс Кепитъл АД</v>
      </c>
      <c r="B365" s="89" t="str">
        <f t="shared" si="28"/>
        <v>206697857</v>
      </c>
      <c r="C365" s="523">
        <f t="shared" si="29"/>
        <v>45657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Дронамикс Кепитъл АД</v>
      </c>
      <c r="B366" s="89" t="str">
        <f t="shared" si="28"/>
        <v>206697857</v>
      </c>
      <c r="C366" s="523">
        <f t="shared" si="29"/>
        <v>45657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Дронамикс Кепитъл АД</v>
      </c>
      <c r="B367" s="89" t="str">
        <f t="shared" si="28"/>
        <v>206697857</v>
      </c>
      <c r="C367" s="523">
        <f t="shared" si="29"/>
        <v>45657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0</v>
      </c>
    </row>
    <row r="368" spans="1:8">
      <c r="A368" s="89" t="str">
        <f t="shared" si="27"/>
        <v>Дронамикс Кепитъл АД</v>
      </c>
      <c r="B368" s="89" t="str">
        <f t="shared" si="28"/>
        <v>206697857</v>
      </c>
      <c r="C368" s="523">
        <f t="shared" si="29"/>
        <v>45657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0</v>
      </c>
    </row>
    <row r="369" spans="1:8">
      <c r="A369" s="89" t="str">
        <f t="shared" si="27"/>
        <v>Дронамикс Кепитъл АД</v>
      </c>
      <c r="B369" s="89" t="str">
        <f t="shared" si="28"/>
        <v>206697857</v>
      </c>
      <c r="C369" s="523">
        <f t="shared" si="29"/>
        <v>45657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Дронамикс Кепитъл АД</v>
      </c>
      <c r="B370" s="89" t="str">
        <f t="shared" si="28"/>
        <v>206697857</v>
      </c>
      <c r="C370" s="523">
        <f t="shared" si="29"/>
        <v>45657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Дронамикс Кепитъл АД</v>
      </c>
      <c r="B371" s="89" t="str">
        <f t="shared" si="28"/>
        <v>206697857</v>
      </c>
      <c r="C371" s="523">
        <f t="shared" si="29"/>
        <v>45657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0</v>
      </c>
    </row>
    <row r="372" spans="1:8">
      <c r="A372" s="89" t="str">
        <f t="shared" si="27"/>
        <v>Дронамикс Кепитъл АД</v>
      </c>
      <c r="B372" s="89" t="str">
        <f t="shared" si="28"/>
        <v>206697857</v>
      </c>
      <c r="C372" s="523">
        <f t="shared" si="29"/>
        <v>45657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-304</v>
      </c>
    </row>
    <row r="373" spans="1:8">
      <c r="A373" s="89" t="str">
        <f t="shared" si="27"/>
        <v>Дронамикс Кепитъл АД</v>
      </c>
      <c r="B373" s="89" t="str">
        <f t="shared" si="28"/>
        <v>206697857</v>
      </c>
      <c r="C373" s="523">
        <f t="shared" si="29"/>
        <v>45657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Дронамикс Кепитъл АД</v>
      </c>
      <c r="B374" s="89" t="str">
        <f t="shared" si="28"/>
        <v>206697857</v>
      </c>
      <c r="C374" s="523">
        <f t="shared" si="29"/>
        <v>45657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Дронамикс Кепитъл АД</v>
      </c>
      <c r="B375" s="89" t="str">
        <f t="shared" si="28"/>
        <v>206697857</v>
      </c>
      <c r="C375" s="523">
        <f t="shared" si="29"/>
        <v>45657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Дронамикс Кепитъл АД</v>
      </c>
      <c r="B376" s="89" t="str">
        <f t="shared" si="28"/>
        <v>206697857</v>
      </c>
      <c r="C376" s="523">
        <f t="shared" si="29"/>
        <v>45657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-304</v>
      </c>
    </row>
    <row r="377" spans="1:8">
      <c r="A377" s="89" t="str">
        <f t="shared" si="27"/>
        <v>Дронамикс Кепитъл АД</v>
      </c>
      <c r="B377" s="89" t="str">
        <f t="shared" si="28"/>
        <v>206697857</v>
      </c>
      <c r="C377" s="523">
        <f t="shared" si="29"/>
        <v>45657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-59</v>
      </c>
    </row>
    <row r="378" spans="1:8">
      <c r="A378" s="89" t="str">
        <f t="shared" si="27"/>
        <v>Дронамикс Кепитъл АД</v>
      </c>
      <c r="B378" s="89" t="str">
        <f t="shared" si="28"/>
        <v>206697857</v>
      </c>
      <c r="C378" s="523">
        <f t="shared" si="29"/>
        <v>45657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0</v>
      </c>
    </row>
    <row r="379" spans="1:8">
      <c r="A379" s="89" t="str">
        <f t="shared" si="27"/>
        <v>Дронамикс Кепитъл АД</v>
      </c>
      <c r="B379" s="89" t="str">
        <f t="shared" si="28"/>
        <v>206697857</v>
      </c>
      <c r="C379" s="523">
        <f t="shared" si="29"/>
        <v>45657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Дронамикс Кепитъл АД</v>
      </c>
      <c r="B380" s="89" t="str">
        <f t="shared" si="28"/>
        <v>206697857</v>
      </c>
      <c r="C380" s="523">
        <f t="shared" si="29"/>
        <v>45657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0</v>
      </c>
    </row>
    <row r="381" spans="1:8">
      <c r="A381" s="89" t="str">
        <f t="shared" si="27"/>
        <v>Дронамикс Кепитъл АД</v>
      </c>
      <c r="B381" s="89" t="str">
        <f t="shared" si="28"/>
        <v>206697857</v>
      </c>
      <c r="C381" s="523">
        <f t="shared" si="29"/>
        <v>45657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Дронамикс Кепитъл АД</v>
      </c>
      <c r="B382" s="89" t="str">
        <f t="shared" si="28"/>
        <v>206697857</v>
      </c>
      <c r="C382" s="523">
        <f t="shared" si="29"/>
        <v>45657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Дронамикс Кепитъл АД</v>
      </c>
      <c r="B383" s="89" t="str">
        <f t="shared" si="28"/>
        <v>206697857</v>
      </c>
      <c r="C383" s="523">
        <f t="shared" si="29"/>
        <v>45657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Дронамикс Кепитъл АД</v>
      </c>
      <c r="B384" s="89" t="str">
        <f t="shared" si="28"/>
        <v>206697857</v>
      </c>
      <c r="C384" s="523">
        <f t="shared" si="29"/>
        <v>45657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Дронамикс Кепитъл АД</v>
      </c>
      <c r="B385" s="89" t="str">
        <f t="shared" si="28"/>
        <v>206697857</v>
      </c>
      <c r="C385" s="523">
        <f t="shared" si="29"/>
        <v>45657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Дронамикс Кепитъл АД</v>
      </c>
      <c r="B386" s="89" t="str">
        <f t="shared" si="28"/>
        <v>206697857</v>
      </c>
      <c r="C386" s="523">
        <f t="shared" si="29"/>
        <v>45657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Дронамикс Кепитъл АД</v>
      </c>
      <c r="B387" s="89" t="str">
        <f t="shared" si="28"/>
        <v>206697857</v>
      </c>
      <c r="C387" s="523">
        <f t="shared" si="29"/>
        <v>45657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Дронамикс Кепитъл АД</v>
      </c>
      <c r="B388" s="89" t="str">
        <f t="shared" si="28"/>
        <v>206697857</v>
      </c>
      <c r="C388" s="523">
        <f t="shared" si="29"/>
        <v>45657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Дронамикс Кепитъл АД</v>
      </c>
      <c r="B389" s="89" t="str">
        <f t="shared" si="28"/>
        <v>206697857</v>
      </c>
      <c r="C389" s="523">
        <f t="shared" si="29"/>
        <v>45657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Дронамикс Кепитъл АД</v>
      </c>
      <c r="B390" s="89" t="str">
        <f t="shared" si="28"/>
        <v>206697857</v>
      </c>
      <c r="C390" s="523">
        <f t="shared" si="29"/>
        <v>45657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-363</v>
      </c>
    </row>
    <row r="391" spans="1:8">
      <c r="A391" s="89" t="str">
        <f t="shared" si="27"/>
        <v>Дронамикс Кепитъл АД</v>
      </c>
      <c r="B391" s="89" t="str">
        <f t="shared" si="28"/>
        <v>206697857</v>
      </c>
      <c r="C391" s="523">
        <f t="shared" si="29"/>
        <v>45657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Дронамикс Кепитъл АД</v>
      </c>
      <c r="B392" s="89" t="str">
        <f t="shared" si="28"/>
        <v>206697857</v>
      </c>
      <c r="C392" s="523">
        <f t="shared" si="29"/>
        <v>45657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Дронамикс Кепитъл АД</v>
      </c>
      <c r="B393" s="89" t="str">
        <f t="shared" si="28"/>
        <v>206697857</v>
      </c>
      <c r="C393" s="523">
        <f t="shared" si="29"/>
        <v>45657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-363</v>
      </c>
    </row>
    <row r="394" spans="1:8">
      <c r="A394" s="89" t="str">
        <f t="shared" si="27"/>
        <v>Дронамикс Кепитъл АД</v>
      </c>
      <c r="B394" s="89" t="str">
        <f t="shared" si="28"/>
        <v>206697857</v>
      </c>
      <c r="C394" s="523">
        <f t="shared" si="29"/>
        <v>45657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Дронамикс Кепитъл АД</v>
      </c>
      <c r="B395" s="89" t="str">
        <f t="shared" si="28"/>
        <v>206697857</v>
      </c>
      <c r="C395" s="523">
        <f t="shared" si="29"/>
        <v>45657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Дронамикс Кепитъл АД</v>
      </c>
      <c r="B396" s="89" t="str">
        <f t="shared" si="28"/>
        <v>206697857</v>
      </c>
      <c r="C396" s="523">
        <f t="shared" si="29"/>
        <v>45657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Дронамикс Кепитъл АД</v>
      </c>
      <c r="B397" s="89" t="str">
        <f t="shared" si="28"/>
        <v>206697857</v>
      </c>
      <c r="C397" s="523">
        <f t="shared" si="29"/>
        <v>45657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Дронамикс Кепитъл АД</v>
      </c>
      <c r="B398" s="89" t="str">
        <f t="shared" si="28"/>
        <v>206697857</v>
      </c>
      <c r="C398" s="523">
        <f t="shared" si="29"/>
        <v>45657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Дронамикс Кепитъл АД</v>
      </c>
      <c r="B399" s="89" t="str">
        <f t="shared" si="28"/>
        <v>206697857</v>
      </c>
      <c r="C399" s="523">
        <f t="shared" si="29"/>
        <v>45657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0</v>
      </c>
    </row>
    <row r="400" spans="1:8">
      <c r="A400" s="89" t="str">
        <f t="shared" si="27"/>
        <v>Дронамикс Кепитъл АД</v>
      </c>
      <c r="B400" s="89" t="str">
        <f t="shared" si="28"/>
        <v>206697857</v>
      </c>
      <c r="C400" s="523">
        <f t="shared" si="29"/>
        <v>45657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Дронамикс Кепитъл АД</v>
      </c>
      <c r="B401" s="89" t="str">
        <f t="shared" si="28"/>
        <v>206697857</v>
      </c>
      <c r="C401" s="523">
        <f t="shared" si="29"/>
        <v>45657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Дронамикс Кепитъл АД</v>
      </c>
      <c r="B402" s="89" t="str">
        <f t="shared" si="28"/>
        <v>206697857</v>
      </c>
      <c r="C402" s="523">
        <f t="shared" si="29"/>
        <v>45657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Дронамикс Кепитъл АД</v>
      </c>
      <c r="B403" s="89" t="str">
        <f t="shared" si="28"/>
        <v>206697857</v>
      </c>
      <c r="C403" s="523">
        <f t="shared" si="29"/>
        <v>45657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Дронамикс Кепитъл АД</v>
      </c>
      <c r="B404" s="89" t="str">
        <f t="shared" si="28"/>
        <v>206697857</v>
      </c>
      <c r="C404" s="523">
        <f t="shared" si="29"/>
        <v>45657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Дронамикс Кепитъл АД</v>
      </c>
      <c r="B405" s="89" t="str">
        <f t="shared" si="28"/>
        <v>206697857</v>
      </c>
      <c r="C405" s="523">
        <f t="shared" si="29"/>
        <v>45657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Дронамикс Кепитъл АД</v>
      </c>
      <c r="B406" s="89" t="str">
        <f t="shared" si="28"/>
        <v>206697857</v>
      </c>
      <c r="C406" s="523">
        <f t="shared" si="29"/>
        <v>45657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Дронамикс Кепитъл АД</v>
      </c>
      <c r="B407" s="89" t="str">
        <f t="shared" si="28"/>
        <v>206697857</v>
      </c>
      <c r="C407" s="523">
        <f t="shared" si="29"/>
        <v>45657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Дронамикс Кепитъл АД</v>
      </c>
      <c r="B408" s="89" t="str">
        <f t="shared" si="28"/>
        <v>206697857</v>
      </c>
      <c r="C408" s="523">
        <f t="shared" si="29"/>
        <v>45657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Дронамикс Кепитъл АД</v>
      </c>
      <c r="B409" s="89" t="str">
        <f t="shared" si="28"/>
        <v>206697857</v>
      </c>
      <c r="C409" s="523">
        <f t="shared" si="29"/>
        <v>45657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Дронамикс Кепитъл АД</v>
      </c>
      <c r="B410" s="89" t="str">
        <f t="shared" ref="B410:B459" si="31">pdeBulstat</f>
        <v>206697857</v>
      </c>
      <c r="C410" s="523">
        <f t="shared" ref="C410:C459" si="32">endDate</f>
        <v>45657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Дронамикс Кепитъл АД</v>
      </c>
      <c r="B411" s="89" t="str">
        <f t="shared" si="31"/>
        <v>206697857</v>
      </c>
      <c r="C411" s="523">
        <f t="shared" si="32"/>
        <v>45657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Дронамикс Кепитъл АД</v>
      </c>
      <c r="B412" s="89" t="str">
        <f t="shared" si="31"/>
        <v>206697857</v>
      </c>
      <c r="C412" s="523">
        <f t="shared" si="32"/>
        <v>45657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0</v>
      </c>
    </row>
    <row r="413" spans="1:8">
      <c r="A413" s="89" t="str">
        <f t="shared" si="30"/>
        <v>Дронамикс Кепитъл АД</v>
      </c>
      <c r="B413" s="89" t="str">
        <f t="shared" si="31"/>
        <v>206697857</v>
      </c>
      <c r="C413" s="523">
        <f t="shared" si="32"/>
        <v>45657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Дронамикс Кепитъл АД</v>
      </c>
      <c r="B414" s="89" t="str">
        <f t="shared" si="31"/>
        <v>206697857</v>
      </c>
      <c r="C414" s="523">
        <f t="shared" si="32"/>
        <v>45657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Дронамикс Кепитъл АД</v>
      </c>
      <c r="B415" s="89" t="str">
        <f t="shared" si="31"/>
        <v>206697857</v>
      </c>
      <c r="C415" s="523">
        <f t="shared" si="32"/>
        <v>45657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0</v>
      </c>
    </row>
    <row r="416" spans="1:8">
      <c r="A416" s="89" t="str">
        <f t="shared" si="30"/>
        <v>Дронамикс Кепитъл АД</v>
      </c>
      <c r="B416" s="89" t="str">
        <f t="shared" si="31"/>
        <v>206697857</v>
      </c>
      <c r="C416" s="523">
        <f t="shared" si="32"/>
        <v>45657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5613</v>
      </c>
    </row>
    <row r="417" spans="1:8">
      <c r="A417" s="89" t="str">
        <f t="shared" si="30"/>
        <v>Дронамикс Кепитъл АД</v>
      </c>
      <c r="B417" s="89" t="str">
        <f t="shared" si="31"/>
        <v>206697857</v>
      </c>
      <c r="C417" s="523">
        <f t="shared" si="32"/>
        <v>45657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Дронамикс Кепитъл АД</v>
      </c>
      <c r="B418" s="89" t="str">
        <f t="shared" si="31"/>
        <v>206697857</v>
      </c>
      <c r="C418" s="523">
        <f t="shared" si="32"/>
        <v>45657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Дронамикс Кепитъл АД</v>
      </c>
      <c r="B419" s="89" t="str">
        <f t="shared" si="31"/>
        <v>206697857</v>
      </c>
      <c r="C419" s="523">
        <f t="shared" si="32"/>
        <v>45657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Дронамикс Кепитъл АД</v>
      </c>
      <c r="B420" s="89" t="str">
        <f t="shared" si="31"/>
        <v>206697857</v>
      </c>
      <c r="C420" s="523">
        <f t="shared" si="32"/>
        <v>45657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5613</v>
      </c>
    </row>
    <row r="421" spans="1:8">
      <c r="A421" s="89" t="str">
        <f t="shared" si="30"/>
        <v>Дронамикс Кепитъл АД</v>
      </c>
      <c r="B421" s="89" t="str">
        <f t="shared" si="31"/>
        <v>206697857</v>
      </c>
      <c r="C421" s="523">
        <f t="shared" si="32"/>
        <v>45657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-59</v>
      </c>
    </row>
    <row r="422" spans="1:8">
      <c r="A422" s="89" t="str">
        <f t="shared" si="30"/>
        <v>Дронамикс Кепитъл АД</v>
      </c>
      <c r="B422" s="89" t="str">
        <f t="shared" si="31"/>
        <v>206697857</v>
      </c>
      <c r="C422" s="523">
        <f t="shared" si="32"/>
        <v>45657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Дронамикс Кепитъл АД</v>
      </c>
      <c r="B423" s="89" t="str">
        <f t="shared" si="31"/>
        <v>206697857</v>
      </c>
      <c r="C423" s="523">
        <f t="shared" si="32"/>
        <v>45657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Дронамикс Кепитъл АД</v>
      </c>
      <c r="B424" s="89" t="str">
        <f t="shared" si="31"/>
        <v>206697857</v>
      </c>
      <c r="C424" s="523">
        <f t="shared" si="32"/>
        <v>45657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Дронамикс Кепитъл АД</v>
      </c>
      <c r="B425" s="89" t="str">
        <f t="shared" si="31"/>
        <v>206697857</v>
      </c>
      <c r="C425" s="523">
        <f t="shared" si="32"/>
        <v>45657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Дронамикс Кепитъл АД</v>
      </c>
      <c r="B426" s="89" t="str">
        <f t="shared" si="31"/>
        <v>206697857</v>
      </c>
      <c r="C426" s="523">
        <f t="shared" si="32"/>
        <v>45657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Дронамикс Кепитъл АД</v>
      </c>
      <c r="B427" s="89" t="str">
        <f t="shared" si="31"/>
        <v>206697857</v>
      </c>
      <c r="C427" s="523">
        <f t="shared" si="32"/>
        <v>45657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Дронамикс Кепитъл АД</v>
      </c>
      <c r="B428" s="89" t="str">
        <f t="shared" si="31"/>
        <v>206697857</v>
      </c>
      <c r="C428" s="523">
        <f t="shared" si="32"/>
        <v>45657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Дронамикс Кепитъл АД</v>
      </c>
      <c r="B429" s="89" t="str">
        <f t="shared" si="31"/>
        <v>206697857</v>
      </c>
      <c r="C429" s="523">
        <f t="shared" si="32"/>
        <v>45657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Дронамикс Кепитъл АД</v>
      </c>
      <c r="B430" s="89" t="str">
        <f t="shared" si="31"/>
        <v>206697857</v>
      </c>
      <c r="C430" s="523">
        <f t="shared" si="32"/>
        <v>45657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Дронамикс Кепитъл АД</v>
      </c>
      <c r="B431" s="89" t="str">
        <f t="shared" si="31"/>
        <v>206697857</v>
      </c>
      <c r="C431" s="523">
        <f t="shared" si="32"/>
        <v>45657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Дронамикс Кепитъл АД</v>
      </c>
      <c r="B432" s="89" t="str">
        <f t="shared" si="31"/>
        <v>206697857</v>
      </c>
      <c r="C432" s="523">
        <f t="shared" si="32"/>
        <v>45657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Дронамикс Кепитъл АД</v>
      </c>
      <c r="B433" s="89" t="str">
        <f t="shared" si="31"/>
        <v>206697857</v>
      </c>
      <c r="C433" s="523">
        <f t="shared" si="32"/>
        <v>45657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Дронамикс Кепитъл АД</v>
      </c>
      <c r="B434" s="89" t="str">
        <f t="shared" si="31"/>
        <v>206697857</v>
      </c>
      <c r="C434" s="523">
        <f t="shared" si="32"/>
        <v>45657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5554</v>
      </c>
    </row>
    <row r="435" spans="1:8">
      <c r="A435" s="89" t="str">
        <f t="shared" si="30"/>
        <v>Дронамикс Кепитъл АД</v>
      </c>
      <c r="B435" s="89" t="str">
        <f t="shared" si="31"/>
        <v>206697857</v>
      </c>
      <c r="C435" s="523">
        <f t="shared" si="32"/>
        <v>45657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Дронамикс Кепитъл АД</v>
      </c>
      <c r="B436" s="89" t="str">
        <f t="shared" si="31"/>
        <v>206697857</v>
      </c>
      <c r="C436" s="523">
        <f t="shared" si="32"/>
        <v>45657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Дронамикс Кепитъл АД</v>
      </c>
      <c r="B437" s="89" t="str">
        <f t="shared" si="31"/>
        <v>206697857</v>
      </c>
      <c r="C437" s="523">
        <f t="shared" si="32"/>
        <v>45657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5554</v>
      </c>
    </row>
    <row r="438" spans="1:8">
      <c r="A438" s="89" t="str">
        <f t="shared" si="30"/>
        <v>Дронамикс Кепитъл АД</v>
      </c>
      <c r="B438" s="89" t="str">
        <f t="shared" si="31"/>
        <v>206697857</v>
      </c>
      <c r="C438" s="523">
        <f t="shared" si="32"/>
        <v>45657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Дронамикс Кепитъл АД</v>
      </c>
      <c r="B439" s="89" t="str">
        <f t="shared" si="31"/>
        <v>206697857</v>
      </c>
      <c r="C439" s="523">
        <f t="shared" si="32"/>
        <v>45657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Дронамикс Кепитъл АД</v>
      </c>
      <c r="B440" s="89" t="str">
        <f t="shared" si="31"/>
        <v>206697857</v>
      </c>
      <c r="C440" s="523">
        <f t="shared" si="32"/>
        <v>45657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Дронамикс Кепитъл АД</v>
      </c>
      <c r="B441" s="89" t="str">
        <f t="shared" si="31"/>
        <v>206697857</v>
      </c>
      <c r="C441" s="523">
        <f t="shared" si="32"/>
        <v>45657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Дронамикс Кепитъл АД</v>
      </c>
      <c r="B442" s="89" t="str">
        <f t="shared" si="31"/>
        <v>206697857</v>
      </c>
      <c r="C442" s="523">
        <f t="shared" si="32"/>
        <v>45657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Дронамикс Кепитъл АД</v>
      </c>
      <c r="B443" s="89" t="str">
        <f t="shared" si="31"/>
        <v>206697857</v>
      </c>
      <c r="C443" s="523">
        <f t="shared" si="32"/>
        <v>45657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Дронамикс Кепитъл АД</v>
      </c>
      <c r="B444" s="89" t="str">
        <f t="shared" si="31"/>
        <v>206697857</v>
      </c>
      <c r="C444" s="523">
        <f t="shared" si="32"/>
        <v>45657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Дронамикс Кепитъл АД</v>
      </c>
      <c r="B445" s="89" t="str">
        <f t="shared" si="31"/>
        <v>206697857</v>
      </c>
      <c r="C445" s="523">
        <f t="shared" si="32"/>
        <v>45657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Дронамикс Кепитъл АД</v>
      </c>
      <c r="B446" s="89" t="str">
        <f t="shared" si="31"/>
        <v>206697857</v>
      </c>
      <c r="C446" s="523">
        <f t="shared" si="32"/>
        <v>45657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Дронамикс Кепитъл АД</v>
      </c>
      <c r="B447" s="89" t="str">
        <f t="shared" si="31"/>
        <v>206697857</v>
      </c>
      <c r="C447" s="523">
        <f t="shared" si="32"/>
        <v>45657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Дронамикс Кепитъл АД</v>
      </c>
      <c r="B448" s="89" t="str">
        <f t="shared" si="31"/>
        <v>206697857</v>
      </c>
      <c r="C448" s="523">
        <f t="shared" si="32"/>
        <v>45657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Дронамикс Кепитъл АД</v>
      </c>
      <c r="B449" s="89" t="str">
        <f t="shared" si="31"/>
        <v>206697857</v>
      </c>
      <c r="C449" s="523">
        <f t="shared" si="32"/>
        <v>45657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Дронамикс Кепитъл АД</v>
      </c>
      <c r="B450" s="89" t="str">
        <f t="shared" si="31"/>
        <v>206697857</v>
      </c>
      <c r="C450" s="523">
        <f t="shared" si="32"/>
        <v>45657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Дронамикс Кепитъл АД</v>
      </c>
      <c r="B451" s="89" t="str">
        <f t="shared" si="31"/>
        <v>206697857</v>
      </c>
      <c r="C451" s="523">
        <f t="shared" si="32"/>
        <v>45657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Дронамикс Кепитъл АД</v>
      </c>
      <c r="B452" s="89" t="str">
        <f t="shared" si="31"/>
        <v>206697857</v>
      </c>
      <c r="C452" s="523">
        <f t="shared" si="32"/>
        <v>45657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Дронамикс Кепитъл АД</v>
      </c>
      <c r="B453" s="89" t="str">
        <f t="shared" si="31"/>
        <v>206697857</v>
      </c>
      <c r="C453" s="523">
        <f t="shared" si="32"/>
        <v>45657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Дронамикс Кепитъл АД</v>
      </c>
      <c r="B454" s="89" t="str">
        <f t="shared" si="31"/>
        <v>206697857</v>
      </c>
      <c r="C454" s="523">
        <f t="shared" si="32"/>
        <v>45657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Дронамикс Кепитъл АД</v>
      </c>
      <c r="B455" s="89" t="str">
        <f t="shared" si="31"/>
        <v>206697857</v>
      </c>
      <c r="C455" s="523">
        <f t="shared" si="32"/>
        <v>45657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Дронамикс Кепитъл АД</v>
      </c>
      <c r="B456" s="89" t="str">
        <f t="shared" si="31"/>
        <v>206697857</v>
      </c>
      <c r="C456" s="523">
        <f t="shared" si="32"/>
        <v>45657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Дронамикс Кепитъл АД</v>
      </c>
      <c r="B457" s="89" t="str">
        <f t="shared" si="31"/>
        <v>206697857</v>
      </c>
      <c r="C457" s="523">
        <f t="shared" si="32"/>
        <v>45657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Дронамикс Кепитъл АД</v>
      </c>
      <c r="B458" s="89" t="str">
        <f t="shared" si="31"/>
        <v>206697857</v>
      </c>
      <c r="C458" s="523">
        <f t="shared" si="32"/>
        <v>45657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Дронамикс Кепитъл АД</v>
      </c>
      <c r="B459" s="89" t="str">
        <f t="shared" si="31"/>
        <v>206697857</v>
      </c>
      <c r="C459" s="523">
        <f t="shared" si="32"/>
        <v>45657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2"/>
      <c r="F460" s="447" t="s">
        <v>879</v>
      </c>
    </row>
    <row r="461" spans="1:8">
      <c r="A461" s="89" t="str">
        <f t="shared" ref="A461:A524" si="33">pdeName</f>
        <v>Дронамикс Кепитъл АД</v>
      </c>
      <c r="B461" s="89" t="str">
        <f t="shared" ref="B461:B524" si="34">pdeBulstat</f>
        <v>206697857</v>
      </c>
      <c r="C461" s="523">
        <f t="shared" ref="C461:C524" si="35">endDate</f>
        <v>45657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Дронамикс Кепитъл АД</v>
      </c>
      <c r="B462" s="89" t="str">
        <f t="shared" si="34"/>
        <v>206697857</v>
      </c>
      <c r="C462" s="523">
        <f t="shared" si="35"/>
        <v>45657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Дронамикс Кепитъл АД</v>
      </c>
      <c r="B463" s="89" t="str">
        <f t="shared" si="34"/>
        <v>206697857</v>
      </c>
      <c r="C463" s="523">
        <f t="shared" si="35"/>
        <v>45657</v>
      </c>
      <c r="D463" s="89" t="s">
        <v>529</v>
      </c>
      <c r="E463" s="89">
        <v>1</v>
      </c>
      <c r="F463" s="89" t="s">
        <v>528</v>
      </c>
      <c r="H463" s="89">
        <f>'Справка 6'!D13</f>
        <v>0</v>
      </c>
    </row>
    <row r="464" spans="1:8">
      <c r="A464" s="89" t="str">
        <f t="shared" si="33"/>
        <v>Дронамикс Кепитъл АД</v>
      </c>
      <c r="B464" s="89" t="str">
        <f t="shared" si="34"/>
        <v>206697857</v>
      </c>
      <c r="C464" s="523">
        <f t="shared" si="35"/>
        <v>45657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Дронамикс Кепитъл АД</v>
      </c>
      <c r="B465" s="89" t="str">
        <f t="shared" si="34"/>
        <v>206697857</v>
      </c>
      <c r="C465" s="523">
        <f t="shared" si="35"/>
        <v>45657</v>
      </c>
      <c r="D465" s="89" t="s">
        <v>535</v>
      </c>
      <c r="E465" s="89">
        <v>1</v>
      </c>
      <c r="F465" s="89" t="s">
        <v>534</v>
      </c>
      <c r="H465" s="89">
        <f>'Справка 6'!D15</f>
        <v>0</v>
      </c>
    </row>
    <row r="466" spans="1:8">
      <c r="A466" s="89" t="str">
        <f t="shared" si="33"/>
        <v>Дронамикс Кепитъл АД</v>
      </c>
      <c r="B466" s="89" t="str">
        <f t="shared" si="34"/>
        <v>206697857</v>
      </c>
      <c r="C466" s="523">
        <f t="shared" si="35"/>
        <v>45657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Дронамикс Кепитъл АД</v>
      </c>
      <c r="B467" s="89" t="str">
        <f t="shared" si="34"/>
        <v>206697857</v>
      </c>
      <c r="C467" s="523">
        <f t="shared" si="35"/>
        <v>45657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Дронамикс Кепитъл АД</v>
      </c>
      <c r="B468" s="89" t="str">
        <f t="shared" si="34"/>
        <v>206697857</v>
      </c>
      <c r="C468" s="523">
        <f t="shared" si="35"/>
        <v>45657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Дронамикс Кепитъл АД</v>
      </c>
      <c r="B469" s="89" t="str">
        <f t="shared" si="34"/>
        <v>206697857</v>
      </c>
      <c r="C469" s="523">
        <f t="shared" si="35"/>
        <v>45657</v>
      </c>
      <c r="D469" s="89" t="s">
        <v>545</v>
      </c>
      <c r="E469" s="89">
        <v>1</v>
      </c>
      <c r="F469" s="89" t="s">
        <v>828</v>
      </c>
      <c r="H469" s="89">
        <f>'Справка 6'!D19</f>
        <v>0</v>
      </c>
    </row>
    <row r="470" spans="1:8">
      <c r="A470" s="89" t="str">
        <f t="shared" si="33"/>
        <v>Дронамикс Кепитъл АД</v>
      </c>
      <c r="B470" s="89" t="str">
        <f t="shared" si="34"/>
        <v>206697857</v>
      </c>
      <c r="C470" s="523">
        <f t="shared" si="35"/>
        <v>45657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Дронамикс Кепитъл АД</v>
      </c>
      <c r="B471" s="89" t="str">
        <f t="shared" si="34"/>
        <v>206697857</v>
      </c>
      <c r="C471" s="523">
        <f t="shared" si="35"/>
        <v>45657</v>
      </c>
      <c r="D471" s="89" t="s">
        <v>549</v>
      </c>
      <c r="E471" s="89">
        <v>1</v>
      </c>
      <c r="F471" s="89" t="s">
        <v>548</v>
      </c>
      <c r="H471" s="89">
        <f>'Справка 6'!D21</f>
        <v>0</v>
      </c>
    </row>
    <row r="472" spans="1:8">
      <c r="A472" s="89" t="str">
        <f t="shared" si="33"/>
        <v>Дронамикс Кепитъл АД</v>
      </c>
      <c r="B472" s="89" t="str">
        <f t="shared" si="34"/>
        <v>206697857</v>
      </c>
      <c r="C472" s="523">
        <f t="shared" si="35"/>
        <v>45657</v>
      </c>
      <c r="D472" s="89" t="s">
        <v>553</v>
      </c>
      <c r="E472" s="89">
        <v>1</v>
      </c>
      <c r="F472" s="89" t="s">
        <v>552</v>
      </c>
      <c r="H472" s="89">
        <f>'Справка 6'!D23</f>
        <v>0</v>
      </c>
    </row>
    <row r="473" spans="1:8">
      <c r="A473" s="89" t="str">
        <f t="shared" si="33"/>
        <v>Дронамикс Кепитъл АД</v>
      </c>
      <c r="B473" s="89" t="str">
        <f t="shared" si="34"/>
        <v>206697857</v>
      </c>
      <c r="C473" s="523">
        <f t="shared" si="35"/>
        <v>45657</v>
      </c>
      <c r="D473" s="89" t="s">
        <v>555</v>
      </c>
      <c r="E473" s="89">
        <v>1</v>
      </c>
      <c r="F473" s="89" t="s">
        <v>554</v>
      </c>
      <c r="H473" s="89">
        <f>'Справка 6'!D24</f>
        <v>0</v>
      </c>
    </row>
    <row r="474" spans="1:8">
      <c r="A474" s="89" t="str">
        <f t="shared" si="33"/>
        <v>Дронамикс Кепитъл АД</v>
      </c>
      <c r="B474" s="89" t="str">
        <f t="shared" si="34"/>
        <v>206697857</v>
      </c>
      <c r="C474" s="523">
        <f t="shared" si="35"/>
        <v>45657</v>
      </c>
      <c r="D474" s="89" t="s">
        <v>557</v>
      </c>
      <c r="E474" s="89">
        <v>1</v>
      </c>
      <c r="F474" s="89" t="s">
        <v>556</v>
      </c>
      <c r="H474" s="89">
        <f>'Справка 6'!D25</f>
        <v>0</v>
      </c>
    </row>
    <row r="475" spans="1:8">
      <c r="A475" s="89" t="str">
        <f t="shared" si="33"/>
        <v>Дронамикс Кепитъл АД</v>
      </c>
      <c r="B475" s="89" t="str">
        <f t="shared" si="34"/>
        <v>206697857</v>
      </c>
      <c r="C475" s="523">
        <f t="shared" si="35"/>
        <v>45657</v>
      </c>
      <c r="D475" s="89" t="s">
        <v>558</v>
      </c>
      <c r="E475" s="89">
        <v>1</v>
      </c>
      <c r="F475" s="89" t="s">
        <v>542</v>
      </c>
      <c r="H475" s="89">
        <f>'Справка 6'!D26</f>
        <v>0</v>
      </c>
    </row>
    <row r="476" spans="1:8">
      <c r="A476" s="89" t="str">
        <f t="shared" si="33"/>
        <v>Дронамикс Кепитъл АД</v>
      </c>
      <c r="B476" s="89" t="str">
        <f t="shared" si="34"/>
        <v>206697857</v>
      </c>
      <c r="C476" s="523">
        <f t="shared" si="35"/>
        <v>45657</v>
      </c>
      <c r="D476" s="89" t="s">
        <v>560</v>
      </c>
      <c r="E476" s="89">
        <v>1</v>
      </c>
      <c r="F476" s="89" t="s">
        <v>863</v>
      </c>
      <c r="H476" s="89">
        <f>'Справка 6'!D27</f>
        <v>0</v>
      </c>
    </row>
    <row r="477" spans="1:8">
      <c r="A477" s="89" t="str">
        <f t="shared" si="33"/>
        <v>Дронамикс Кепитъл АД</v>
      </c>
      <c r="B477" s="89" t="str">
        <f t="shared" si="34"/>
        <v>206697857</v>
      </c>
      <c r="C477" s="523">
        <f t="shared" si="35"/>
        <v>45657</v>
      </c>
      <c r="D477" s="89" t="s">
        <v>562</v>
      </c>
      <c r="E477" s="89">
        <v>1</v>
      </c>
      <c r="F477" s="89" t="s">
        <v>561</v>
      </c>
      <c r="H477" s="89">
        <f>'Справка 6'!D29</f>
        <v>0</v>
      </c>
    </row>
    <row r="478" spans="1:8">
      <c r="A478" s="89" t="str">
        <f t="shared" si="33"/>
        <v>Дронамикс Кепитъл АД</v>
      </c>
      <c r="B478" s="89" t="str">
        <f t="shared" si="34"/>
        <v>206697857</v>
      </c>
      <c r="C478" s="523">
        <f t="shared" si="35"/>
        <v>45657</v>
      </c>
      <c r="D478" s="89" t="s">
        <v>563</v>
      </c>
      <c r="E478" s="89">
        <v>1</v>
      </c>
      <c r="F478" s="89" t="s">
        <v>108</v>
      </c>
      <c r="H478" s="89">
        <f>'Справка 6'!D30</f>
        <v>0</v>
      </c>
    </row>
    <row r="479" spans="1:8">
      <c r="A479" s="89" t="str">
        <f t="shared" si="33"/>
        <v>Дронамикс Кепитъл АД</v>
      </c>
      <c r="B479" s="89" t="str">
        <f t="shared" si="34"/>
        <v>206697857</v>
      </c>
      <c r="C479" s="523">
        <f t="shared" si="35"/>
        <v>45657</v>
      </c>
      <c r="D479" s="89" t="s">
        <v>564</v>
      </c>
      <c r="E479" s="89">
        <v>1</v>
      </c>
      <c r="F479" s="89" t="s">
        <v>110</v>
      </c>
      <c r="H479" s="89">
        <f>'Справка 6'!D31</f>
        <v>0</v>
      </c>
    </row>
    <row r="480" spans="1:8">
      <c r="A480" s="89" t="str">
        <f t="shared" si="33"/>
        <v>Дронамикс Кепитъл АД</v>
      </c>
      <c r="B480" s="89" t="str">
        <f t="shared" si="34"/>
        <v>206697857</v>
      </c>
      <c r="C480" s="523">
        <f t="shared" si="35"/>
        <v>45657</v>
      </c>
      <c r="D480" s="89" t="s">
        <v>565</v>
      </c>
      <c r="E480" s="89">
        <v>1</v>
      </c>
      <c r="F480" s="89" t="s">
        <v>113</v>
      </c>
      <c r="H480" s="89">
        <f>'Справка 6'!D32</f>
        <v>0</v>
      </c>
    </row>
    <row r="481" spans="1:8">
      <c r="A481" s="89" t="str">
        <f t="shared" si="33"/>
        <v>Дронамикс Кепитъл АД</v>
      </c>
      <c r="B481" s="89" t="str">
        <f t="shared" si="34"/>
        <v>206697857</v>
      </c>
      <c r="C481" s="523">
        <f t="shared" si="35"/>
        <v>45657</v>
      </c>
      <c r="D481" s="89" t="s">
        <v>566</v>
      </c>
      <c r="E481" s="89">
        <v>1</v>
      </c>
      <c r="F481" s="89" t="s">
        <v>115</v>
      </c>
      <c r="H481" s="89">
        <f>'Справка 6'!D33</f>
        <v>0</v>
      </c>
    </row>
    <row r="482" spans="1:8">
      <c r="A482" s="89" t="str">
        <f t="shared" si="33"/>
        <v>Дронамикс Кепитъл АД</v>
      </c>
      <c r="B482" s="89" t="str">
        <f t="shared" si="34"/>
        <v>206697857</v>
      </c>
      <c r="C482" s="523">
        <f t="shared" si="35"/>
        <v>45657</v>
      </c>
      <c r="D482" s="89" t="s">
        <v>568</v>
      </c>
      <c r="E482" s="89">
        <v>1</v>
      </c>
      <c r="F482" s="89" t="s">
        <v>567</v>
      </c>
      <c r="H482" s="89">
        <f>'Справка 6'!D34</f>
        <v>0</v>
      </c>
    </row>
    <row r="483" spans="1:8">
      <c r="A483" s="89" t="str">
        <f t="shared" si="33"/>
        <v>Дронамикс Кепитъл АД</v>
      </c>
      <c r="B483" s="89" t="str">
        <f t="shared" si="34"/>
        <v>206697857</v>
      </c>
      <c r="C483" s="523">
        <f t="shared" si="35"/>
        <v>45657</v>
      </c>
      <c r="D483" s="89" t="s">
        <v>569</v>
      </c>
      <c r="E483" s="89">
        <v>1</v>
      </c>
      <c r="F483" s="89" t="s">
        <v>121</v>
      </c>
      <c r="H483" s="89">
        <f>'Справка 6'!D35</f>
        <v>0</v>
      </c>
    </row>
    <row r="484" spans="1:8">
      <c r="A484" s="89" t="str">
        <f t="shared" si="33"/>
        <v>Дронамикс Кепитъл АД</v>
      </c>
      <c r="B484" s="89" t="str">
        <f t="shared" si="34"/>
        <v>206697857</v>
      </c>
      <c r="C484" s="523">
        <f t="shared" si="35"/>
        <v>45657</v>
      </c>
      <c r="D484" s="89" t="s">
        <v>571</v>
      </c>
      <c r="E484" s="89">
        <v>1</v>
      </c>
      <c r="F484" s="89" t="s">
        <v>570</v>
      </c>
      <c r="H484" s="89">
        <f>'Справка 6'!D36</f>
        <v>0</v>
      </c>
    </row>
    <row r="485" spans="1:8">
      <c r="A485" s="89" t="str">
        <f t="shared" si="33"/>
        <v>Дронамикс Кепитъл АД</v>
      </c>
      <c r="B485" s="89" t="str">
        <f t="shared" si="34"/>
        <v>206697857</v>
      </c>
      <c r="C485" s="523">
        <f t="shared" si="35"/>
        <v>45657</v>
      </c>
      <c r="D485" s="89" t="s">
        <v>573</v>
      </c>
      <c r="E485" s="89">
        <v>1</v>
      </c>
      <c r="F485" s="89" t="s">
        <v>572</v>
      </c>
      <c r="H485" s="89">
        <f>'Справка 6'!D37</f>
        <v>0</v>
      </c>
    </row>
    <row r="486" spans="1:8">
      <c r="A486" s="89" t="str">
        <f t="shared" si="33"/>
        <v>Дронамикс Кепитъл АД</v>
      </c>
      <c r="B486" s="89" t="str">
        <f t="shared" si="34"/>
        <v>206697857</v>
      </c>
      <c r="C486" s="523">
        <f t="shared" si="35"/>
        <v>45657</v>
      </c>
      <c r="D486" s="89" t="s">
        <v>575</v>
      </c>
      <c r="E486" s="89">
        <v>1</v>
      </c>
      <c r="F486" s="89" t="s">
        <v>574</v>
      </c>
      <c r="H486" s="89">
        <f>'Справка 6'!D38</f>
        <v>0</v>
      </c>
    </row>
    <row r="487" spans="1:8">
      <c r="A487" s="89" t="str">
        <f t="shared" si="33"/>
        <v>Дронамикс Кепитъл АД</v>
      </c>
      <c r="B487" s="89" t="str">
        <f t="shared" si="34"/>
        <v>206697857</v>
      </c>
      <c r="C487" s="523">
        <f t="shared" si="35"/>
        <v>45657</v>
      </c>
      <c r="D487" s="89" t="s">
        <v>576</v>
      </c>
      <c r="E487" s="89">
        <v>1</v>
      </c>
      <c r="F487" s="89" t="s">
        <v>542</v>
      </c>
      <c r="H487" s="89">
        <f>'Справка 6'!D39</f>
        <v>0</v>
      </c>
    </row>
    <row r="488" spans="1:8">
      <c r="A488" s="89" t="str">
        <f t="shared" si="33"/>
        <v>Дронамикс Кепитъл АД</v>
      </c>
      <c r="B488" s="89" t="str">
        <f t="shared" si="34"/>
        <v>206697857</v>
      </c>
      <c r="C488" s="523">
        <f t="shared" si="35"/>
        <v>45657</v>
      </c>
      <c r="D488" s="89" t="s">
        <v>578</v>
      </c>
      <c r="E488" s="89">
        <v>1</v>
      </c>
      <c r="F488" s="89" t="s">
        <v>827</v>
      </c>
      <c r="H488" s="89">
        <f>'Справка 6'!D40</f>
        <v>0</v>
      </c>
    </row>
    <row r="489" spans="1:8">
      <c r="A489" s="89" t="str">
        <f t="shared" si="33"/>
        <v>Дронамикс Кепитъл АД</v>
      </c>
      <c r="B489" s="89" t="str">
        <f t="shared" si="34"/>
        <v>206697857</v>
      </c>
      <c r="C489" s="523">
        <f t="shared" si="35"/>
        <v>45657</v>
      </c>
      <c r="D489" s="89" t="s">
        <v>581</v>
      </c>
      <c r="E489" s="89">
        <v>1</v>
      </c>
      <c r="F489" s="89" t="s">
        <v>580</v>
      </c>
      <c r="H489" s="89">
        <f>'Справка 6'!D41</f>
        <v>0</v>
      </c>
    </row>
    <row r="490" spans="1:8">
      <c r="A490" s="89" t="str">
        <f t="shared" si="33"/>
        <v>Дронамикс Кепитъл АД</v>
      </c>
      <c r="B490" s="89" t="str">
        <f t="shared" si="34"/>
        <v>206697857</v>
      </c>
      <c r="C490" s="523">
        <f t="shared" si="35"/>
        <v>45657</v>
      </c>
      <c r="D490" s="89" t="s">
        <v>583</v>
      </c>
      <c r="E490" s="89">
        <v>1</v>
      </c>
      <c r="F490" s="89" t="s">
        <v>582</v>
      </c>
      <c r="H490" s="89">
        <f>'Справка 6'!D42</f>
        <v>0</v>
      </c>
    </row>
    <row r="491" spans="1:8">
      <c r="A491" s="89" t="str">
        <f t="shared" si="33"/>
        <v>Дронамикс Кепитъл АД</v>
      </c>
      <c r="B491" s="89" t="str">
        <f t="shared" si="34"/>
        <v>206697857</v>
      </c>
      <c r="C491" s="523">
        <f t="shared" si="35"/>
        <v>45657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Дронамикс Кепитъл АД</v>
      </c>
      <c r="B492" s="89" t="str">
        <f t="shared" si="34"/>
        <v>206697857</v>
      </c>
      <c r="C492" s="523">
        <f t="shared" si="35"/>
        <v>45657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Дронамикс Кепитъл АД</v>
      </c>
      <c r="B493" s="89" t="str">
        <f t="shared" si="34"/>
        <v>206697857</v>
      </c>
      <c r="C493" s="523">
        <f t="shared" si="35"/>
        <v>45657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Дронамикс Кепитъл АД</v>
      </c>
      <c r="B494" s="89" t="str">
        <f t="shared" si="34"/>
        <v>206697857</v>
      </c>
      <c r="C494" s="523">
        <f t="shared" si="35"/>
        <v>45657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Дронамикс Кепитъл АД</v>
      </c>
      <c r="B495" s="89" t="str">
        <f t="shared" si="34"/>
        <v>206697857</v>
      </c>
      <c r="C495" s="523">
        <f t="shared" si="35"/>
        <v>45657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Дронамикс Кепитъл АД</v>
      </c>
      <c r="B496" s="89" t="str">
        <f t="shared" si="34"/>
        <v>206697857</v>
      </c>
      <c r="C496" s="523">
        <f t="shared" si="35"/>
        <v>45657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Дронамикс Кепитъл АД</v>
      </c>
      <c r="B497" s="89" t="str">
        <f t="shared" si="34"/>
        <v>206697857</v>
      </c>
      <c r="C497" s="523">
        <f t="shared" si="35"/>
        <v>45657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Дронамикс Кепитъл АД</v>
      </c>
      <c r="B498" s="89" t="str">
        <f t="shared" si="34"/>
        <v>206697857</v>
      </c>
      <c r="C498" s="523">
        <f t="shared" si="35"/>
        <v>45657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Дронамикс Кепитъл АД</v>
      </c>
      <c r="B499" s="89" t="str">
        <f t="shared" si="34"/>
        <v>206697857</v>
      </c>
      <c r="C499" s="523">
        <f t="shared" si="35"/>
        <v>45657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Дронамикс Кепитъл АД</v>
      </c>
      <c r="B500" s="89" t="str">
        <f t="shared" si="34"/>
        <v>206697857</v>
      </c>
      <c r="C500" s="523">
        <f t="shared" si="35"/>
        <v>45657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Дронамикс Кепитъл АД</v>
      </c>
      <c r="B501" s="89" t="str">
        <f t="shared" si="34"/>
        <v>206697857</v>
      </c>
      <c r="C501" s="523">
        <f t="shared" si="35"/>
        <v>45657</v>
      </c>
      <c r="D501" s="89" t="s">
        <v>549</v>
      </c>
      <c r="E501" s="89">
        <v>2</v>
      </c>
      <c r="F501" s="89" t="s">
        <v>548</v>
      </c>
      <c r="H501" s="89">
        <f>'Справка 6'!E21</f>
        <v>0</v>
      </c>
    </row>
    <row r="502" spans="1:8">
      <c r="A502" s="89" t="str">
        <f t="shared" si="33"/>
        <v>Дронамикс Кепитъл АД</v>
      </c>
      <c r="B502" s="89" t="str">
        <f t="shared" si="34"/>
        <v>206697857</v>
      </c>
      <c r="C502" s="523">
        <f t="shared" si="35"/>
        <v>45657</v>
      </c>
      <c r="D502" s="89" t="s">
        <v>553</v>
      </c>
      <c r="E502" s="89">
        <v>2</v>
      </c>
      <c r="F502" s="89" t="s">
        <v>552</v>
      </c>
      <c r="H502" s="89">
        <f>'Справка 6'!E23</f>
        <v>0</v>
      </c>
    </row>
    <row r="503" spans="1:8">
      <c r="A503" s="89" t="str">
        <f t="shared" si="33"/>
        <v>Дронамикс Кепитъл АД</v>
      </c>
      <c r="B503" s="89" t="str">
        <f t="shared" si="34"/>
        <v>206697857</v>
      </c>
      <c r="C503" s="523">
        <f t="shared" si="35"/>
        <v>45657</v>
      </c>
      <c r="D503" s="89" t="s">
        <v>555</v>
      </c>
      <c r="E503" s="89">
        <v>2</v>
      </c>
      <c r="F503" s="89" t="s">
        <v>554</v>
      </c>
      <c r="H503" s="89">
        <f>'Справка 6'!E24</f>
        <v>0</v>
      </c>
    </row>
    <row r="504" spans="1:8">
      <c r="A504" s="89" t="str">
        <f t="shared" si="33"/>
        <v>Дронамикс Кепитъл АД</v>
      </c>
      <c r="B504" s="89" t="str">
        <f t="shared" si="34"/>
        <v>206697857</v>
      </c>
      <c r="C504" s="523">
        <f t="shared" si="35"/>
        <v>45657</v>
      </c>
      <c r="D504" s="89" t="s">
        <v>557</v>
      </c>
      <c r="E504" s="89">
        <v>2</v>
      </c>
      <c r="F504" s="89" t="s">
        <v>556</v>
      </c>
      <c r="H504" s="89">
        <f>'Справка 6'!E25</f>
        <v>0</v>
      </c>
    </row>
    <row r="505" spans="1:8">
      <c r="A505" s="89" t="str">
        <f t="shared" si="33"/>
        <v>Дронамикс Кепитъл АД</v>
      </c>
      <c r="B505" s="89" t="str">
        <f t="shared" si="34"/>
        <v>206697857</v>
      </c>
      <c r="C505" s="523">
        <f t="shared" si="35"/>
        <v>45657</v>
      </c>
      <c r="D505" s="89" t="s">
        <v>558</v>
      </c>
      <c r="E505" s="89">
        <v>2</v>
      </c>
      <c r="F505" s="89" t="s">
        <v>542</v>
      </c>
      <c r="H505" s="89">
        <f>'Справка 6'!E26</f>
        <v>0</v>
      </c>
    </row>
    <row r="506" spans="1:8">
      <c r="A506" s="89" t="str">
        <f t="shared" si="33"/>
        <v>Дронамикс Кепитъл АД</v>
      </c>
      <c r="B506" s="89" t="str">
        <f t="shared" si="34"/>
        <v>206697857</v>
      </c>
      <c r="C506" s="523">
        <f t="shared" si="35"/>
        <v>45657</v>
      </c>
      <c r="D506" s="89" t="s">
        <v>560</v>
      </c>
      <c r="E506" s="89">
        <v>2</v>
      </c>
      <c r="F506" s="89" t="s">
        <v>863</v>
      </c>
      <c r="H506" s="89">
        <f>'Справка 6'!E27</f>
        <v>0</v>
      </c>
    </row>
    <row r="507" spans="1:8">
      <c r="A507" s="89" t="str">
        <f t="shared" si="33"/>
        <v>Дронамикс Кепитъл АД</v>
      </c>
      <c r="B507" s="89" t="str">
        <f t="shared" si="34"/>
        <v>206697857</v>
      </c>
      <c r="C507" s="523">
        <f t="shared" si="35"/>
        <v>45657</v>
      </c>
      <c r="D507" s="89" t="s">
        <v>562</v>
      </c>
      <c r="E507" s="89">
        <v>2</v>
      </c>
      <c r="F507" s="89" t="s">
        <v>561</v>
      </c>
      <c r="H507" s="89">
        <f>'Справка 6'!E29</f>
        <v>0</v>
      </c>
    </row>
    <row r="508" spans="1:8">
      <c r="A508" s="89" t="str">
        <f t="shared" si="33"/>
        <v>Дронамикс Кепитъл АД</v>
      </c>
      <c r="B508" s="89" t="str">
        <f t="shared" si="34"/>
        <v>206697857</v>
      </c>
      <c r="C508" s="523">
        <f t="shared" si="35"/>
        <v>45657</v>
      </c>
      <c r="D508" s="89" t="s">
        <v>563</v>
      </c>
      <c r="E508" s="89">
        <v>2</v>
      </c>
      <c r="F508" s="89" t="s">
        <v>108</v>
      </c>
      <c r="H508" s="89">
        <f>'Справка 6'!E30</f>
        <v>0</v>
      </c>
    </row>
    <row r="509" spans="1:8">
      <c r="A509" s="89" t="str">
        <f t="shared" si="33"/>
        <v>Дронамикс Кепитъл АД</v>
      </c>
      <c r="B509" s="89" t="str">
        <f t="shared" si="34"/>
        <v>206697857</v>
      </c>
      <c r="C509" s="523">
        <f t="shared" si="35"/>
        <v>45657</v>
      </c>
      <c r="D509" s="89" t="s">
        <v>564</v>
      </c>
      <c r="E509" s="89">
        <v>2</v>
      </c>
      <c r="F509" s="89" t="s">
        <v>110</v>
      </c>
      <c r="H509" s="89">
        <f>'Справка 6'!E31</f>
        <v>0</v>
      </c>
    </row>
    <row r="510" spans="1:8">
      <c r="A510" s="89" t="str">
        <f t="shared" si="33"/>
        <v>Дронамикс Кепитъл АД</v>
      </c>
      <c r="B510" s="89" t="str">
        <f t="shared" si="34"/>
        <v>206697857</v>
      </c>
      <c r="C510" s="523">
        <f t="shared" si="35"/>
        <v>45657</v>
      </c>
      <c r="D510" s="89" t="s">
        <v>565</v>
      </c>
      <c r="E510" s="89">
        <v>2</v>
      </c>
      <c r="F510" s="89" t="s">
        <v>113</v>
      </c>
      <c r="H510" s="89">
        <f>'Справка 6'!E32</f>
        <v>0</v>
      </c>
    </row>
    <row r="511" spans="1:8">
      <c r="A511" s="89" t="str">
        <f t="shared" si="33"/>
        <v>Дронамикс Кепитъл АД</v>
      </c>
      <c r="B511" s="89" t="str">
        <f t="shared" si="34"/>
        <v>206697857</v>
      </c>
      <c r="C511" s="523">
        <f t="shared" si="35"/>
        <v>45657</v>
      </c>
      <c r="D511" s="89" t="s">
        <v>566</v>
      </c>
      <c r="E511" s="89">
        <v>2</v>
      </c>
      <c r="F511" s="89" t="s">
        <v>115</v>
      </c>
      <c r="H511" s="89">
        <f>'Справка 6'!E33</f>
        <v>0</v>
      </c>
    </row>
    <row r="512" spans="1:8">
      <c r="A512" s="89" t="str">
        <f t="shared" si="33"/>
        <v>Дронамикс Кепитъл АД</v>
      </c>
      <c r="B512" s="89" t="str">
        <f t="shared" si="34"/>
        <v>206697857</v>
      </c>
      <c r="C512" s="523">
        <f t="shared" si="35"/>
        <v>45657</v>
      </c>
      <c r="D512" s="89" t="s">
        <v>568</v>
      </c>
      <c r="E512" s="89">
        <v>2</v>
      </c>
      <c r="F512" s="89" t="s">
        <v>567</v>
      </c>
      <c r="H512" s="89">
        <f>'Справка 6'!E34</f>
        <v>0</v>
      </c>
    </row>
    <row r="513" spans="1:8">
      <c r="A513" s="89" t="str">
        <f t="shared" si="33"/>
        <v>Дронамикс Кепитъл АД</v>
      </c>
      <c r="B513" s="89" t="str">
        <f t="shared" si="34"/>
        <v>206697857</v>
      </c>
      <c r="C513" s="523">
        <f t="shared" si="35"/>
        <v>45657</v>
      </c>
      <c r="D513" s="89" t="s">
        <v>569</v>
      </c>
      <c r="E513" s="89">
        <v>2</v>
      </c>
      <c r="F513" s="89" t="s">
        <v>121</v>
      </c>
      <c r="H513" s="89">
        <f>'Справка 6'!E35</f>
        <v>0</v>
      </c>
    </row>
    <row r="514" spans="1:8">
      <c r="A514" s="89" t="str">
        <f t="shared" si="33"/>
        <v>Дронамикс Кепитъл АД</v>
      </c>
      <c r="B514" s="89" t="str">
        <f t="shared" si="34"/>
        <v>206697857</v>
      </c>
      <c r="C514" s="523">
        <f t="shared" si="35"/>
        <v>45657</v>
      </c>
      <c r="D514" s="89" t="s">
        <v>571</v>
      </c>
      <c r="E514" s="89">
        <v>2</v>
      </c>
      <c r="F514" s="89" t="s">
        <v>570</v>
      </c>
      <c r="H514" s="89">
        <f>'Справка 6'!E36</f>
        <v>0</v>
      </c>
    </row>
    <row r="515" spans="1:8">
      <c r="A515" s="89" t="str">
        <f t="shared" si="33"/>
        <v>Дронамикс Кепитъл АД</v>
      </c>
      <c r="B515" s="89" t="str">
        <f t="shared" si="34"/>
        <v>206697857</v>
      </c>
      <c r="C515" s="523">
        <f t="shared" si="35"/>
        <v>45657</v>
      </c>
      <c r="D515" s="89" t="s">
        <v>573</v>
      </c>
      <c r="E515" s="89">
        <v>2</v>
      </c>
      <c r="F515" s="89" t="s">
        <v>572</v>
      </c>
      <c r="H515" s="89">
        <f>'Справка 6'!E37</f>
        <v>0</v>
      </c>
    </row>
    <row r="516" spans="1:8">
      <c r="A516" s="89" t="str">
        <f t="shared" si="33"/>
        <v>Дронамикс Кепитъл АД</v>
      </c>
      <c r="B516" s="89" t="str">
        <f t="shared" si="34"/>
        <v>206697857</v>
      </c>
      <c r="C516" s="523">
        <f t="shared" si="35"/>
        <v>45657</v>
      </c>
      <c r="D516" s="89" t="s">
        <v>575</v>
      </c>
      <c r="E516" s="89">
        <v>2</v>
      </c>
      <c r="F516" s="89" t="s">
        <v>574</v>
      </c>
      <c r="H516" s="89">
        <f>'Справка 6'!E38</f>
        <v>0</v>
      </c>
    </row>
    <row r="517" spans="1:8">
      <c r="A517" s="89" t="str">
        <f t="shared" si="33"/>
        <v>Дронамикс Кепитъл АД</v>
      </c>
      <c r="B517" s="89" t="str">
        <f t="shared" si="34"/>
        <v>206697857</v>
      </c>
      <c r="C517" s="523">
        <f t="shared" si="35"/>
        <v>45657</v>
      </c>
      <c r="D517" s="89" t="s">
        <v>576</v>
      </c>
      <c r="E517" s="89">
        <v>2</v>
      </c>
      <c r="F517" s="89" t="s">
        <v>542</v>
      </c>
      <c r="H517" s="89">
        <f>'Справка 6'!E39</f>
        <v>0</v>
      </c>
    </row>
    <row r="518" spans="1:8">
      <c r="A518" s="89" t="str">
        <f t="shared" si="33"/>
        <v>Дронамикс Кепитъл АД</v>
      </c>
      <c r="B518" s="89" t="str">
        <f t="shared" si="34"/>
        <v>206697857</v>
      </c>
      <c r="C518" s="523">
        <f t="shared" si="35"/>
        <v>45657</v>
      </c>
      <c r="D518" s="89" t="s">
        <v>578</v>
      </c>
      <c r="E518" s="89">
        <v>2</v>
      </c>
      <c r="F518" s="89" t="s">
        <v>827</v>
      </c>
      <c r="H518" s="89">
        <f>'Справка 6'!E40</f>
        <v>0</v>
      </c>
    </row>
    <row r="519" spans="1:8">
      <c r="A519" s="89" t="str">
        <f t="shared" si="33"/>
        <v>Дронамикс Кепитъл АД</v>
      </c>
      <c r="B519" s="89" t="str">
        <f t="shared" si="34"/>
        <v>206697857</v>
      </c>
      <c r="C519" s="523">
        <f t="shared" si="35"/>
        <v>45657</v>
      </c>
      <c r="D519" s="89" t="s">
        <v>581</v>
      </c>
      <c r="E519" s="89">
        <v>2</v>
      </c>
      <c r="F519" s="89" t="s">
        <v>580</v>
      </c>
      <c r="H519" s="89">
        <f>'Справка 6'!E41</f>
        <v>0</v>
      </c>
    </row>
    <row r="520" spans="1:8">
      <c r="A520" s="89" t="str">
        <f t="shared" si="33"/>
        <v>Дронамикс Кепитъл АД</v>
      </c>
      <c r="B520" s="89" t="str">
        <f t="shared" si="34"/>
        <v>206697857</v>
      </c>
      <c r="C520" s="523">
        <f t="shared" si="35"/>
        <v>45657</v>
      </c>
      <c r="D520" s="89" t="s">
        <v>583</v>
      </c>
      <c r="E520" s="89">
        <v>2</v>
      </c>
      <c r="F520" s="89" t="s">
        <v>582</v>
      </c>
      <c r="H520" s="89">
        <f>'Справка 6'!E42</f>
        <v>0</v>
      </c>
    </row>
    <row r="521" spans="1:8">
      <c r="A521" s="89" t="str">
        <f t="shared" si="33"/>
        <v>Дронамикс Кепитъл АД</v>
      </c>
      <c r="B521" s="89" t="str">
        <f t="shared" si="34"/>
        <v>206697857</v>
      </c>
      <c r="C521" s="523">
        <f t="shared" si="35"/>
        <v>45657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Дронамикс Кепитъл АД</v>
      </c>
      <c r="B522" s="89" t="str">
        <f t="shared" si="34"/>
        <v>206697857</v>
      </c>
      <c r="C522" s="523">
        <f t="shared" si="35"/>
        <v>45657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Дронамикс Кепитъл АД</v>
      </c>
      <c r="B523" s="89" t="str">
        <f t="shared" si="34"/>
        <v>206697857</v>
      </c>
      <c r="C523" s="523">
        <f t="shared" si="35"/>
        <v>45657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Дронамикс Кепитъл АД</v>
      </c>
      <c r="B524" s="89" t="str">
        <f t="shared" si="34"/>
        <v>206697857</v>
      </c>
      <c r="C524" s="523">
        <f t="shared" si="35"/>
        <v>45657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Дронамикс Кепитъл АД</v>
      </c>
      <c r="B525" s="89" t="str">
        <f t="shared" ref="B525:B588" si="37">pdeBulstat</f>
        <v>206697857</v>
      </c>
      <c r="C525" s="523">
        <f t="shared" ref="C525:C588" si="38">endDate</f>
        <v>45657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Дронамикс Кепитъл АД</v>
      </c>
      <c r="B526" s="89" t="str">
        <f t="shared" si="37"/>
        <v>206697857</v>
      </c>
      <c r="C526" s="523">
        <f t="shared" si="38"/>
        <v>45657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Дронамикс Кепитъл АД</v>
      </c>
      <c r="B527" s="89" t="str">
        <f t="shared" si="37"/>
        <v>206697857</v>
      </c>
      <c r="C527" s="523">
        <f t="shared" si="38"/>
        <v>45657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Дронамикс Кепитъл АД</v>
      </c>
      <c r="B528" s="89" t="str">
        <f t="shared" si="37"/>
        <v>206697857</v>
      </c>
      <c r="C528" s="523">
        <f t="shared" si="38"/>
        <v>45657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Дронамикс Кепитъл АД</v>
      </c>
      <c r="B529" s="89" t="str">
        <f t="shared" si="37"/>
        <v>206697857</v>
      </c>
      <c r="C529" s="523">
        <f t="shared" si="38"/>
        <v>45657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Дронамикс Кепитъл АД</v>
      </c>
      <c r="B530" s="89" t="str">
        <f t="shared" si="37"/>
        <v>206697857</v>
      </c>
      <c r="C530" s="523">
        <f t="shared" si="38"/>
        <v>45657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Дронамикс Кепитъл АД</v>
      </c>
      <c r="B531" s="89" t="str">
        <f t="shared" si="37"/>
        <v>206697857</v>
      </c>
      <c r="C531" s="523">
        <f t="shared" si="38"/>
        <v>45657</v>
      </c>
      <c r="D531" s="89" t="s">
        <v>549</v>
      </c>
      <c r="E531" s="89">
        <v>3</v>
      </c>
      <c r="F531" s="89" t="s">
        <v>548</v>
      </c>
      <c r="H531" s="89">
        <f>'Справка 6'!F21</f>
        <v>0</v>
      </c>
    </row>
    <row r="532" spans="1:8">
      <c r="A532" s="89" t="str">
        <f t="shared" si="36"/>
        <v>Дронамикс Кепитъл АД</v>
      </c>
      <c r="B532" s="89" t="str">
        <f t="shared" si="37"/>
        <v>206697857</v>
      </c>
      <c r="C532" s="523">
        <f t="shared" si="38"/>
        <v>45657</v>
      </c>
      <c r="D532" s="89" t="s">
        <v>553</v>
      </c>
      <c r="E532" s="89">
        <v>3</v>
      </c>
      <c r="F532" s="89" t="s">
        <v>552</v>
      </c>
      <c r="H532" s="89">
        <f>'Справка 6'!F23</f>
        <v>0</v>
      </c>
    </row>
    <row r="533" spans="1:8">
      <c r="A533" s="89" t="str">
        <f t="shared" si="36"/>
        <v>Дронамикс Кепитъл АД</v>
      </c>
      <c r="B533" s="89" t="str">
        <f t="shared" si="37"/>
        <v>206697857</v>
      </c>
      <c r="C533" s="523">
        <f t="shared" si="38"/>
        <v>45657</v>
      </c>
      <c r="D533" s="89" t="s">
        <v>555</v>
      </c>
      <c r="E533" s="89">
        <v>3</v>
      </c>
      <c r="F533" s="89" t="s">
        <v>554</v>
      </c>
      <c r="H533" s="89">
        <f>'Справка 6'!F24</f>
        <v>0</v>
      </c>
    </row>
    <row r="534" spans="1:8">
      <c r="A534" s="89" t="str">
        <f t="shared" si="36"/>
        <v>Дронамикс Кепитъл АД</v>
      </c>
      <c r="B534" s="89" t="str">
        <f t="shared" si="37"/>
        <v>206697857</v>
      </c>
      <c r="C534" s="523">
        <f t="shared" si="38"/>
        <v>45657</v>
      </c>
      <c r="D534" s="89" t="s">
        <v>557</v>
      </c>
      <c r="E534" s="89">
        <v>3</v>
      </c>
      <c r="F534" s="89" t="s">
        <v>556</v>
      </c>
      <c r="H534" s="89">
        <f>'Справка 6'!F25</f>
        <v>0</v>
      </c>
    </row>
    <row r="535" spans="1:8">
      <c r="A535" s="89" t="str">
        <f t="shared" si="36"/>
        <v>Дронамикс Кепитъл АД</v>
      </c>
      <c r="B535" s="89" t="str">
        <f t="shared" si="37"/>
        <v>206697857</v>
      </c>
      <c r="C535" s="523">
        <f t="shared" si="38"/>
        <v>45657</v>
      </c>
      <c r="D535" s="89" t="s">
        <v>558</v>
      </c>
      <c r="E535" s="89">
        <v>3</v>
      </c>
      <c r="F535" s="89" t="s">
        <v>542</v>
      </c>
      <c r="H535" s="89">
        <f>'Справка 6'!F26</f>
        <v>0</v>
      </c>
    </row>
    <row r="536" spans="1:8">
      <c r="A536" s="89" t="str">
        <f t="shared" si="36"/>
        <v>Дронамикс Кепитъл АД</v>
      </c>
      <c r="B536" s="89" t="str">
        <f t="shared" si="37"/>
        <v>206697857</v>
      </c>
      <c r="C536" s="523">
        <f t="shared" si="38"/>
        <v>45657</v>
      </c>
      <c r="D536" s="89" t="s">
        <v>560</v>
      </c>
      <c r="E536" s="89">
        <v>3</v>
      </c>
      <c r="F536" s="89" t="s">
        <v>863</v>
      </c>
      <c r="H536" s="89">
        <f>'Справка 6'!F27</f>
        <v>0</v>
      </c>
    </row>
    <row r="537" spans="1:8">
      <c r="A537" s="89" t="str">
        <f t="shared" si="36"/>
        <v>Дронамикс Кепитъл АД</v>
      </c>
      <c r="B537" s="89" t="str">
        <f t="shared" si="37"/>
        <v>206697857</v>
      </c>
      <c r="C537" s="523">
        <f t="shared" si="38"/>
        <v>45657</v>
      </c>
      <c r="D537" s="89" t="s">
        <v>562</v>
      </c>
      <c r="E537" s="89">
        <v>3</v>
      </c>
      <c r="F537" s="89" t="s">
        <v>561</v>
      </c>
      <c r="H537" s="89">
        <f>'Справка 6'!F29</f>
        <v>0</v>
      </c>
    </row>
    <row r="538" spans="1:8">
      <c r="A538" s="89" t="str">
        <f t="shared" si="36"/>
        <v>Дронамикс Кепитъл АД</v>
      </c>
      <c r="B538" s="89" t="str">
        <f t="shared" si="37"/>
        <v>206697857</v>
      </c>
      <c r="C538" s="523">
        <f t="shared" si="38"/>
        <v>45657</v>
      </c>
      <c r="D538" s="89" t="s">
        <v>563</v>
      </c>
      <c r="E538" s="89">
        <v>3</v>
      </c>
      <c r="F538" s="89" t="s">
        <v>108</v>
      </c>
      <c r="H538" s="89">
        <f>'Справка 6'!F30</f>
        <v>0</v>
      </c>
    </row>
    <row r="539" spans="1:8">
      <c r="A539" s="89" t="str">
        <f t="shared" si="36"/>
        <v>Дронамикс Кепитъл АД</v>
      </c>
      <c r="B539" s="89" t="str">
        <f t="shared" si="37"/>
        <v>206697857</v>
      </c>
      <c r="C539" s="523">
        <f t="shared" si="38"/>
        <v>45657</v>
      </c>
      <c r="D539" s="89" t="s">
        <v>564</v>
      </c>
      <c r="E539" s="89">
        <v>3</v>
      </c>
      <c r="F539" s="89" t="s">
        <v>110</v>
      </c>
      <c r="H539" s="89">
        <f>'Справка 6'!F31</f>
        <v>0</v>
      </c>
    </row>
    <row r="540" spans="1:8">
      <c r="A540" s="89" t="str">
        <f t="shared" si="36"/>
        <v>Дронамикс Кепитъл АД</v>
      </c>
      <c r="B540" s="89" t="str">
        <f t="shared" si="37"/>
        <v>206697857</v>
      </c>
      <c r="C540" s="523">
        <f t="shared" si="38"/>
        <v>45657</v>
      </c>
      <c r="D540" s="89" t="s">
        <v>565</v>
      </c>
      <c r="E540" s="89">
        <v>3</v>
      </c>
      <c r="F540" s="89" t="s">
        <v>113</v>
      </c>
      <c r="H540" s="89">
        <f>'Справка 6'!F32</f>
        <v>0</v>
      </c>
    </row>
    <row r="541" spans="1:8">
      <c r="A541" s="89" t="str">
        <f t="shared" si="36"/>
        <v>Дронамикс Кепитъл АД</v>
      </c>
      <c r="B541" s="89" t="str">
        <f t="shared" si="37"/>
        <v>206697857</v>
      </c>
      <c r="C541" s="523">
        <f t="shared" si="38"/>
        <v>45657</v>
      </c>
      <c r="D541" s="89" t="s">
        <v>566</v>
      </c>
      <c r="E541" s="89">
        <v>3</v>
      </c>
      <c r="F541" s="89" t="s">
        <v>115</v>
      </c>
      <c r="H541" s="89">
        <f>'Справка 6'!F33</f>
        <v>0</v>
      </c>
    </row>
    <row r="542" spans="1:8">
      <c r="A542" s="89" t="str">
        <f t="shared" si="36"/>
        <v>Дронамикс Кепитъл АД</v>
      </c>
      <c r="B542" s="89" t="str">
        <f t="shared" si="37"/>
        <v>206697857</v>
      </c>
      <c r="C542" s="523">
        <f t="shared" si="38"/>
        <v>45657</v>
      </c>
      <c r="D542" s="89" t="s">
        <v>568</v>
      </c>
      <c r="E542" s="89">
        <v>3</v>
      </c>
      <c r="F542" s="89" t="s">
        <v>567</v>
      </c>
      <c r="H542" s="89">
        <f>'Справка 6'!F34</f>
        <v>0</v>
      </c>
    </row>
    <row r="543" spans="1:8">
      <c r="A543" s="89" t="str">
        <f t="shared" si="36"/>
        <v>Дронамикс Кепитъл АД</v>
      </c>
      <c r="B543" s="89" t="str">
        <f t="shared" si="37"/>
        <v>206697857</v>
      </c>
      <c r="C543" s="523">
        <f t="shared" si="38"/>
        <v>45657</v>
      </c>
      <c r="D543" s="89" t="s">
        <v>569</v>
      </c>
      <c r="E543" s="89">
        <v>3</v>
      </c>
      <c r="F543" s="89" t="s">
        <v>121</v>
      </c>
      <c r="H543" s="89">
        <f>'Справка 6'!F35</f>
        <v>0</v>
      </c>
    </row>
    <row r="544" spans="1:8">
      <c r="A544" s="89" t="str">
        <f t="shared" si="36"/>
        <v>Дронамикс Кепитъл АД</v>
      </c>
      <c r="B544" s="89" t="str">
        <f t="shared" si="37"/>
        <v>206697857</v>
      </c>
      <c r="C544" s="523">
        <f t="shared" si="38"/>
        <v>45657</v>
      </c>
      <c r="D544" s="89" t="s">
        <v>571</v>
      </c>
      <c r="E544" s="89">
        <v>3</v>
      </c>
      <c r="F544" s="89" t="s">
        <v>570</v>
      </c>
      <c r="H544" s="89">
        <f>'Справка 6'!F36</f>
        <v>0</v>
      </c>
    </row>
    <row r="545" spans="1:8">
      <c r="A545" s="89" t="str">
        <f t="shared" si="36"/>
        <v>Дронамикс Кепитъл АД</v>
      </c>
      <c r="B545" s="89" t="str">
        <f t="shared" si="37"/>
        <v>206697857</v>
      </c>
      <c r="C545" s="523">
        <f t="shared" si="38"/>
        <v>45657</v>
      </c>
      <c r="D545" s="89" t="s">
        <v>573</v>
      </c>
      <c r="E545" s="89">
        <v>3</v>
      </c>
      <c r="F545" s="89" t="s">
        <v>572</v>
      </c>
      <c r="H545" s="89">
        <f>'Справка 6'!F37</f>
        <v>0</v>
      </c>
    </row>
    <row r="546" spans="1:8">
      <c r="A546" s="89" t="str">
        <f t="shared" si="36"/>
        <v>Дронамикс Кепитъл АД</v>
      </c>
      <c r="B546" s="89" t="str">
        <f t="shared" si="37"/>
        <v>206697857</v>
      </c>
      <c r="C546" s="523">
        <f t="shared" si="38"/>
        <v>45657</v>
      </c>
      <c r="D546" s="89" t="s">
        <v>575</v>
      </c>
      <c r="E546" s="89">
        <v>3</v>
      </c>
      <c r="F546" s="89" t="s">
        <v>574</v>
      </c>
      <c r="H546" s="89">
        <f>'Справка 6'!F38</f>
        <v>0</v>
      </c>
    </row>
    <row r="547" spans="1:8">
      <c r="A547" s="89" t="str">
        <f t="shared" si="36"/>
        <v>Дронамикс Кепитъл АД</v>
      </c>
      <c r="B547" s="89" t="str">
        <f t="shared" si="37"/>
        <v>206697857</v>
      </c>
      <c r="C547" s="523">
        <f t="shared" si="38"/>
        <v>45657</v>
      </c>
      <c r="D547" s="89" t="s">
        <v>576</v>
      </c>
      <c r="E547" s="89">
        <v>3</v>
      </c>
      <c r="F547" s="89" t="s">
        <v>542</v>
      </c>
      <c r="H547" s="89">
        <f>'Справка 6'!F39</f>
        <v>0</v>
      </c>
    </row>
    <row r="548" spans="1:8">
      <c r="A548" s="89" t="str">
        <f t="shared" si="36"/>
        <v>Дронамикс Кепитъл АД</v>
      </c>
      <c r="B548" s="89" t="str">
        <f t="shared" si="37"/>
        <v>206697857</v>
      </c>
      <c r="C548" s="523">
        <f t="shared" si="38"/>
        <v>45657</v>
      </c>
      <c r="D548" s="89" t="s">
        <v>578</v>
      </c>
      <c r="E548" s="89">
        <v>3</v>
      </c>
      <c r="F548" s="89" t="s">
        <v>827</v>
      </c>
      <c r="H548" s="89">
        <f>'Справка 6'!F40</f>
        <v>0</v>
      </c>
    </row>
    <row r="549" spans="1:8">
      <c r="A549" s="89" t="str">
        <f t="shared" si="36"/>
        <v>Дронамикс Кепитъл АД</v>
      </c>
      <c r="B549" s="89" t="str">
        <f t="shared" si="37"/>
        <v>206697857</v>
      </c>
      <c r="C549" s="523">
        <f t="shared" si="38"/>
        <v>45657</v>
      </c>
      <c r="D549" s="89" t="s">
        <v>581</v>
      </c>
      <c r="E549" s="89">
        <v>3</v>
      </c>
      <c r="F549" s="89" t="s">
        <v>580</v>
      </c>
      <c r="H549" s="89">
        <f>'Справка 6'!F41</f>
        <v>0</v>
      </c>
    </row>
    <row r="550" spans="1:8">
      <c r="A550" s="89" t="str">
        <f t="shared" si="36"/>
        <v>Дронамикс Кепитъл АД</v>
      </c>
      <c r="B550" s="89" t="str">
        <f t="shared" si="37"/>
        <v>206697857</v>
      </c>
      <c r="C550" s="523">
        <f t="shared" si="38"/>
        <v>45657</v>
      </c>
      <c r="D550" s="89" t="s">
        <v>583</v>
      </c>
      <c r="E550" s="89">
        <v>3</v>
      </c>
      <c r="F550" s="89" t="s">
        <v>582</v>
      </c>
      <c r="H550" s="89">
        <f>'Справка 6'!F42</f>
        <v>0</v>
      </c>
    </row>
    <row r="551" spans="1:8">
      <c r="A551" s="89" t="str">
        <f t="shared" si="36"/>
        <v>Дронамикс Кепитъл АД</v>
      </c>
      <c r="B551" s="89" t="str">
        <f t="shared" si="37"/>
        <v>206697857</v>
      </c>
      <c r="C551" s="523">
        <f t="shared" si="38"/>
        <v>45657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Дронамикс Кепитъл АД</v>
      </c>
      <c r="B552" s="89" t="str">
        <f t="shared" si="37"/>
        <v>206697857</v>
      </c>
      <c r="C552" s="523">
        <f t="shared" si="38"/>
        <v>45657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Дронамикс Кепитъл АД</v>
      </c>
      <c r="B553" s="89" t="str">
        <f t="shared" si="37"/>
        <v>206697857</v>
      </c>
      <c r="C553" s="523">
        <f t="shared" si="38"/>
        <v>45657</v>
      </c>
      <c r="D553" s="89" t="s">
        <v>529</v>
      </c>
      <c r="E553" s="89">
        <v>4</v>
      </c>
      <c r="F553" s="89" t="s">
        <v>528</v>
      </c>
      <c r="H553" s="89">
        <f>'Справка 6'!G13</f>
        <v>0</v>
      </c>
    </row>
    <row r="554" spans="1:8">
      <c r="A554" s="89" t="str">
        <f t="shared" si="36"/>
        <v>Дронамикс Кепитъл АД</v>
      </c>
      <c r="B554" s="89" t="str">
        <f t="shared" si="37"/>
        <v>206697857</v>
      </c>
      <c r="C554" s="523">
        <f t="shared" si="38"/>
        <v>45657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Дронамикс Кепитъл АД</v>
      </c>
      <c r="B555" s="89" t="str">
        <f t="shared" si="37"/>
        <v>206697857</v>
      </c>
      <c r="C555" s="523">
        <f t="shared" si="38"/>
        <v>45657</v>
      </c>
      <c r="D555" s="89" t="s">
        <v>535</v>
      </c>
      <c r="E555" s="89">
        <v>4</v>
      </c>
      <c r="F555" s="89" t="s">
        <v>534</v>
      </c>
      <c r="H555" s="89">
        <f>'Справка 6'!G15</f>
        <v>0</v>
      </c>
    </row>
    <row r="556" spans="1:8">
      <c r="A556" s="89" t="str">
        <f t="shared" si="36"/>
        <v>Дронамикс Кепитъл АД</v>
      </c>
      <c r="B556" s="89" t="str">
        <f t="shared" si="37"/>
        <v>206697857</v>
      </c>
      <c r="C556" s="523">
        <f t="shared" si="38"/>
        <v>45657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Дронамикс Кепитъл АД</v>
      </c>
      <c r="B557" s="89" t="str">
        <f t="shared" si="37"/>
        <v>206697857</v>
      </c>
      <c r="C557" s="523">
        <f t="shared" si="38"/>
        <v>45657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Дронамикс Кепитъл АД</v>
      </c>
      <c r="B558" s="89" t="str">
        <f t="shared" si="37"/>
        <v>206697857</v>
      </c>
      <c r="C558" s="523">
        <f t="shared" si="38"/>
        <v>45657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Дронамикс Кепитъл АД</v>
      </c>
      <c r="B559" s="89" t="str">
        <f t="shared" si="37"/>
        <v>206697857</v>
      </c>
      <c r="C559" s="523">
        <f t="shared" si="38"/>
        <v>45657</v>
      </c>
      <c r="D559" s="89" t="s">
        <v>545</v>
      </c>
      <c r="E559" s="89">
        <v>4</v>
      </c>
      <c r="F559" s="89" t="s">
        <v>828</v>
      </c>
      <c r="H559" s="89">
        <f>'Справка 6'!G19</f>
        <v>0</v>
      </c>
    </row>
    <row r="560" spans="1:8">
      <c r="A560" s="89" t="str">
        <f t="shared" si="36"/>
        <v>Дронамикс Кепитъл АД</v>
      </c>
      <c r="B560" s="89" t="str">
        <f t="shared" si="37"/>
        <v>206697857</v>
      </c>
      <c r="C560" s="523">
        <f t="shared" si="38"/>
        <v>45657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Дронамикс Кепитъл АД</v>
      </c>
      <c r="B561" s="89" t="str">
        <f t="shared" si="37"/>
        <v>206697857</v>
      </c>
      <c r="C561" s="523">
        <f t="shared" si="38"/>
        <v>45657</v>
      </c>
      <c r="D561" s="89" t="s">
        <v>549</v>
      </c>
      <c r="E561" s="89">
        <v>4</v>
      </c>
      <c r="F561" s="89" t="s">
        <v>548</v>
      </c>
      <c r="H561" s="89">
        <f>'Справка 6'!G21</f>
        <v>0</v>
      </c>
    </row>
    <row r="562" spans="1:8">
      <c r="A562" s="89" t="str">
        <f t="shared" si="36"/>
        <v>Дронамикс Кепитъл АД</v>
      </c>
      <c r="B562" s="89" t="str">
        <f t="shared" si="37"/>
        <v>206697857</v>
      </c>
      <c r="C562" s="523">
        <f t="shared" si="38"/>
        <v>45657</v>
      </c>
      <c r="D562" s="89" t="s">
        <v>553</v>
      </c>
      <c r="E562" s="89">
        <v>4</v>
      </c>
      <c r="F562" s="89" t="s">
        <v>552</v>
      </c>
      <c r="H562" s="89">
        <f>'Справка 6'!G23</f>
        <v>0</v>
      </c>
    </row>
    <row r="563" spans="1:8">
      <c r="A563" s="89" t="str">
        <f t="shared" si="36"/>
        <v>Дронамикс Кепитъл АД</v>
      </c>
      <c r="B563" s="89" t="str">
        <f t="shared" si="37"/>
        <v>206697857</v>
      </c>
      <c r="C563" s="523">
        <f t="shared" si="38"/>
        <v>45657</v>
      </c>
      <c r="D563" s="89" t="s">
        <v>555</v>
      </c>
      <c r="E563" s="89">
        <v>4</v>
      </c>
      <c r="F563" s="89" t="s">
        <v>554</v>
      </c>
      <c r="H563" s="89">
        <f>'Справка 6'!G24</f>
        <v>0</v>
      </c>
    </row>
    <row r="564" spans="1:8">
      <c r="A564" s="89" t="str">
        <f t="shared" si="36"/>
        <v>Дронамикс Кепитъл АД</v>
      </c>
      <c r="B564" s="89" t="str">
        <f t="shared" si="37"/>
        <v>206697857</v>
      </c>
      <c r="C564" s="523">
        <f t="shared" si="38"/>
        <v>45657</v>
      </c>
      <c r="D564" s="89" t="s">
        <v>557</v>
      </c>
      <c r="E564" s="89">
        <v>4</v>
      </c>
      <c r="F564" s="89" t="s">
        <v>556</v>
      </c>
      <c r="H564" s="89">
        <f>'Справка 6'!G25</f>
        <v>0</v>
      </c>
    </row>
    <row r="565" spans="1:8">
      <c r="A565" s="89" t="str">
        <f t="shared" si="36"/>
        <v>Дронамикс Кепитъл АД</v>
      </c>
      <c r="B565" s="89" t="str">
        <f t="shared" si="37"/>
        <v>206697857</v>
      </c>
      <c r="C565" s="523">
        <f t="shared" si="38"/>
        <v>45657</v>
      </c>
      <c r="D565" s="89" t="s">
        <v>558</v>
      </c>
      <c r="E565" s="89">
        <v>4</v>
      </c>
      <c r="F565" s="89" t="s">
        <v>542</v>
      </c>
      <c r="H565" s="89">
        <f>'Справка 6'!G26</f>
        <v>0</v>
      </c>
    </row>
    <row r="566" spans="1:8">
      <c r="A566" s="89" t="str">
        <f t="shared" si="36"/>
        <v>Дронамикс Кепитъл АД</v>
      </c>
      <c r="B566" s="89" t="str">
        <f t="shared" si="37"/>
        <v>206697857</v>
      </c>
      <c r="C566" s="523">
        <f t="shared" si="38"/>
        <v>45657</v>
      </c>
      <c r="D566" s="89" t="s">
        <v>560</v>
      </c>
      <c r="E566" s="89">
        <v>4</v>
      </c>
      <c r="F566" s="89" t="s">
        <v>863</v>
      </c>
      <c r="H566" s="89">
        <f>'Справка 6'!G27</f>
        <v>0</v>
      </c>
    </row>
    <row r="567" spans="1:8">
      <c r="A567" s="89" t="str">
        <f t="shared" si="36"/>
        <v>Дронамикс Кепитъл АД</v>
      </c>
      <c r="B567" s="89" t="str">
        <f t="shared" si="37"/>
        <v>206697857</v>
      </c>
      <c r="C567" s="523">
        <f t="shared" si="38"/>
        <v>45657</v>
      </c>
      <c r="D567" s="89" t="s">
        <v>562</v>
      </c>
      <c r="E567" s="89">
        <v>4</v>
      </c>
      <c r="F567" s="89" t="s">
        <v>561</v>
      </c>
      <c r="H567" s="89">
        <f>'Справка 6'!G29</f>
        <v>0</v>
      </c>
    </row>
    <row r="568" spans="1:8">
      <c r="A568" s="89" t="str">
        <f t="shared" si="36"/>
        <v>Дронамикс Кепитъл АД</v>
      </c>
      <c r="B568" s="89" t="str">
        <f t="shared" si="37"/>
        <v>206697857</v>
      </c>
      <c r="C568" s="523">
        <f t="shared" si="38"/>
        <v>45657</v>
      </c>
      <c r="D568" s="89" t="s">
        <v>563</v>
      </c>
      <c r="E568" s="89">
        <v>4</v>
      </c>
      <c r="F568" s="89" t="s">
        <v>108</v>
      </c>
      <c r="H568" s="89">
        <f>'Справка 6'!G30</f>
        <v>0</v>
      </c>
    </row>
    <row r="569" spans="1:8">
      <c r="A569" s="89" t="str">
        <f t="shared" si="36"/>
        <v>Дронамикс Кепитъл АД</v>
      </c>
      <c r="B569" s="89" t="str">
        <f t="shared" si="37"/>
        <v>206697857</v>
      </c>
      <c r="C569" s="523">
        <f t="shared" si="38"/>
        <v>45657</v>
      </c>
      <c r="D569" s="89" t="s">
        <v>564</v>
      </c>
      <c r="E569" s="89">
        <v>4</v>
      </c>
      <c r="F569" s="89" t="s">
        <v>110</v>
      </c>
      <c r="H569" s="89">
        <f>'Справка 6'!G31</f>
        <v>0</v>
      </c>
    </row>
    <row r="570" spans="1:8">
      <c r="A570" s="89" t="str">
        <f t="shared" si="36"/>
        <v>Дронамикс Кепитъл АД</v>
      </c>
      <c r="B570" s="89" t="str">
        <f t="shared" si="37"/>
        <v>206697857</v>
      </c>
      <c r="C570" s="523">
        <f t="shared" si="38"/>
        <v>45657</v>
      </c>
      <c r="D570" s="89" t="s">
        <v>565</v>
      </c>
      <c r="E570" s="89">
        <v>4</v>
      </c>
      <c r="F570" s="89" t="s">
        <v>113</v>
      </c>
      <c r="H570" s="89">
        <f>'Справка 6'!G32</f>
        <v>0</v>
      </c>
    </row>
    <row r="571" spans="1:8">
      <c r="A571" s="89" t="str">
        <f t="shared" si="36"/>
        <v>Дронамикс Кепитъл АД</v>
      </c>
      <c r="B571" s="89" t="str">
        <f t="shared" si="37"/>
        <v>206697857</v>
      </c>
      <c r="C571" s="523">
        <f t="shared" si="38"/>
        <v>45657</v>
      </c>
      <c r="D571" s="89" t="s">
        <v>566</v>
      </c>
      <c r="E571" s="89">
        <v>4</v>
      </c>
      <c r="F571" s="89" t="s">
        <v>115</v>
      </c>
      <c r="H571" s="89">
        <f>'Справка 6'!G33</f>
        <v>0</v>
      </c>
    </row>
    <row r="572" spans="1:8">
      <c r="A572" s="89" t="str">
        <f t="shared" si="36"/>
        <v>Дронамикс Кепитъл АД</v>
      </c>
      <c r="B572" s="89" t="str">
        <f t="shared" si="37"/>
        <v>206697857</v>
      </c>
      <c r="C572" s="523">
        <f t="shared" si="38"/>
        <v>45657</v>
      </c>
      <c r="D572" s="89" t="s">
        <v>568</v>
      </c>
      <c r="E572" s="89">
        <v>4</v>
      </c>
      <c r="F572" s="89" t="s">
        <v>567</v>
      </c>
      <c r="H572" s="89">
        <f>'Справка 6'!G34</f>
        <v>0</v>
      </c>
    </row>
    <row r="573" spans="1:8">
      <c r="A573" s="89" t="str">
        <f t="shared" si="36"/>
        <v>Дронамикс Кепитъл АД</v>
      </c>
      <c r="B573" s="89" t="str">
        <f t="shared" si="37"/>
        <v>206697857</v>
      </c>
      <c r="C573" s="523">
        <f t="shared" si="38"/>
        <v>45657</v>
      </c>
      <c r="D573" s="89" t="s">
        <v>569</v>
      </c>
      <c r="E573" s="89">
        <v>4</v>
      </c>
      <c r="F573" s="89" t="s">
        <v>121</v>
      </c>
      <c r="H573" s="89">
        <f>'Справка 6'!G35</f>
        <v>0</v>
      </c>
    </row>
    <row r="574" spans="1:8">
      <c r="A574" s="89" t="str">
        <f t="shared" si="36"/>
        <v>Дронамикс Кепитъл АД</v>
      </c>
      <c r="B574" s="89" t="str">
        <f t="shared" si="37"/>
        <v>206697857</v>
      </c>
      <c r="C574" s="523">
        <f t="shared" si="38"/>
        <v>45657</v>
      </c>
      <c r="D574" s="89" t="s">
        <v>571</v>
      </c>
      <c r="E574" s="89">
        <v>4</v>
      </c>
      <c r="F574" s="89" t="s">
        <v>570</v>
      </c>
      <c r="H574" s="89">
        <f>'Справка 6'!G36</f>
        <v>0</v>
      </c>
    </row>
    <row r="575" spans="1:8">
      <c r="A575" s="89" t="str">
        <f t="shared" si="36"/>
        <v>Дронамикс Кепитъл АД</v>
      </c>
      <c r="B575" s="89" t="str">
        <f t="shared" si="37"/>
        <v>206697857</v>
      </c>
      <c r="C575" s="523">
        <f t="shared" si="38"/>
        <v>45657</v>
      </c>
      <c r="D575" s="89" t="s">
        <v>573</v>
      </c>
      <c r="E575" s="89">
        <v>4</v>
      </c>
      <c r="F575" s="89" t="s">
        <v>572</v>
      </c>
      <c r="H575" s="89">
        <f>'Справка 6'!G37</f>
        <v>0</v>
      </c>
    </row>
    <row r="576" spans="1:8">
      <c r="A576" s="89" t="str">
        <f t="shared" si="36"/>
        <v>Дронамикс Кепитъл АД</v>
      </c>
      <c r="B576" s="89" t="str">
        <f t="shared" si="37"/>
        <v>206697857</v>
      </c>
      <c r="C576" s="523">
        <f t="shared" si="38"/>
        <v>45657</v>
      </c>
      <c r="D576" s="89" t="s">
        <v>575</v>
      </c>
      <c r="E576" s="89">
        <v>4</v>
      </c>
      <c r="F576" s="89" t="s">
        <v>574</v>
      </c>
      <c r="H576" s="89">
        <f>'Справка 6'!G38</f>
        <v>0</v>
      </c>
    </row>
    <row r="577" spans="1:8">
      <c r="A577" s="89" t="str">
        <f t="shared" si="36"/>
        <v>Дронамикс Кепитъл АД</v>
      </c>
      <c r="B577" s="89" t="str">
        <f t="shared" si="37"/>
        <v>206697857</v>
      </c>
      <c r="C577" s="523">
        <f t="shared" si="38"/>
        <v>45657</v>
      </c>
      <c r="D577" s="89" t="s">
        <v>576</v>
      </c>
      <c r="E577" s="89">
        <v>4</v>
      </c>
      <c r="F577" s="89" t="s">
        <v>542</v>
      </c>
      <c r="H577" s="89">
        <f>'Справка 6'!G39</f>
        <v>0</v>
      </c>
    </row>
    <row r="578" spans="1:8">
      <c r="A578" s="89" t="str">
        <f t="shared" si="36"/>
        <v>Дронамикс Кепитъл АД</v>
      </c>
      <c r="B578" s="89" t="str">
        <f t="shared" si="37"/>
        <v>206697857</v>
      </c>
      <c r="C578" s="523">
        <f t="shared" si="38"/>
        <v>45657</v>
      </c>
      <c r="D578" s="89" t="s">
        <v>578</v>
      </c>
      <c r="E578" s="89">
        <v>4</v>
      </c>
      <c r="F578" s="89" t="s">
        <v>827</v>
      </c>
      <c r="H578" s="89">
        <f>'Справка 6'!G40</f>
        <v>0</v>
      </c>
    </row>
    <row r="579" spans="1:8">
      <c r="A579" s="89" t="str">
        <f t="shared" si="36"/>
        <v>Дронамикс Кепитъл АД</v>
      </c>
      <c r="B579" s="89" t="str">
        <f t="shared" si="37"/>
        <v>206697857</v>
      </c>
      <c r="C579" s="523">
        <f t="shared" si="38"/>
        <v>45657</v>
      </c>
      <c r="D579" s="89" t="s">
        <v>581</v>
      </c>
      <c r="E579" s="89">
        <v>4</v>
      </c>
      <c r="F579" s="89" t="s">
        <v>580</v>
      </c>
      <c r="H579" s="89">
        <f>'Справка 6'!G41</f>
        <v>0</v>
      </c>
    </row>
    <row r="580" spans="1:8">
      <c r="A580" s="89" t="str">
        <f t="shared" si="36"/>
        <v>Дронамикс Кепитъл АД</v>
      </c>
      <c r="B580" s="89" t="str">
        <f t="shared" si="37"/>
        <v>206697857</v>
      </c>
      <c r="C580" s="523">
        <f t="shared" si="38"/>
        <v>45657</v>
      </c>
      <c r="D580" s="89" t="s">
        <v>583</v>
      </c>
      <c r="E580" s="89">
        <v>4</v>
      </c>
      <c r="F580" s="89" t="s">
        <v>582</v>
      </c>
      <c r="H580" s="89">
        <f>'Справка 6'!G42</f>
        <v>0</v>
      </c>
    </row>
    <row r="581" spans="1:8">
      <c r="A581" s="89" t="str">
        <f t="shared" si="36"/>
        <v>Дронамикс Кепитъл АД</v>
      </c>
      <c r="B581" s="89" t="str">
        <f t="shared" si="37"/>
        <v>206697857</v>
      </c>
      <c r="C581" s="523">
        <f t="shared" si="38"/>
        <v>45657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Дронамикс Кепитъл АД</v>
      </c>
      <c r="B582" s="89" t="str">
        <f t="shared" si="37"/>
        <v>206697857</v>
      </c>
      <c r="C582" s="523">
        <f t="shared" si="38"/>
        <v>45657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Дронамикс Кепитъл АД</v>
      </c>
      <c r="B583" s="89" t="str">
        <f t="shared" si="37"/>
        <v>206697857</v>
      </c>
      <c r="C583" s="523">
        <f t="shared" si="38"/>
        <v>45657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Дронамикс Кепитъл АД</v>
      </c>
      <c r="B584" s="89" t="str">
        <f t="shared" si="37"/>
        <v>206697857</v>
      </c>
      <c r="C584" s="523">
        <f t="shared" si="38"/>
        <v>45657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Дронамикс Кепитъл АД</v>
      </c>
      <c r="B585" s="89" t="str">
        <f t="shared" si="37"/>
        <v>206697857</v>
      </c>
      <c r="C585" s="523">
        <f t="shared" si="38"/>
        <v>45657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Дронамикс Кепитъл АД</v>
      </c>
      <c r="B586" s="89" t="str">
        <f t="shared" si="37"/>
        <v>206697857</v>
      </c>
      <c r="C586" s="523">
        <f t="shared" si="38"/>
        <v>45657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Дронамикс Кепитъл АД</v>
      </c>
      <c r="B587" s="89" t="str">
        <f t="shared" si="37"/>
        <v>206697857</v>
      </c>
      <c r="C587" s="523">
        <f t="shared" si="38"/>
        <v>45657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Дронамикс Кепитъл АД</v>
      </c>
      <c r="B588" s="89" t="str">
        <f t="shared" si="37"/>
        <v>206697857</v>
      </c>
      <c r="C588" s="523">
        <f t="shared" si="38"/>
        <v>45657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Дронамикс Кепитъл АД</v>
      </c>
      <c r="B589" s="89" t="str">
        <f t="shared" ref="B589:B652" si="40">pdeBulstat</f>
        <v>206697857</v>
      </c>
      <c r="C589" s="523">
        <f t="shared" ref="C589:C652" si="41">endDate</f>
        <v>45657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Дронамикс Кепитъл АД</v>
      </c>
      <c r="B590" s="89" t="str">
        <f t="shared" si="40"/>
        <v>206697857</v>
      </c>
      <c r="C590" s="523">
        <f t="shared" si="41"/>
        <v>45657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Дронамикс Кепитъл АД</v>
      </c>
      <c r="B591" s="89" t="str">
        <f t="shared" si="40"/>
        <v>206697857</v>
      </c>
      <c r="C591" s="523">
        <f t="shared" si="41"/>
        <v>45657</v>
      </c>
      <c r="D591" s="89" t="s">
        <v>549</v>
      </c>
      <c r="E591" s="89">
        <v>5</v>
      </c>
      <c r="F591" s="89" t="s">
        <v>548</v>
      </c>
      <c r="H591" s="89">
        <f>'Справка 6'!H21</f>
        <v>0</v>
      </c>
    </row>
    <row r="592" spans="1:8">
      <c r="A592" s="89" t="str">
        <f t="shared" si="39"/>
        <v>Дронамикс Кепитъл АД</v>
      </c>
      <c r="B592" s="89" t="str">
        <f t="shared" si="40"/>
        <v>206697857</v>
      </c>
      <c r="C592" s="523">
        <f t="shared" si="41"/>
        <v>45657</v>
      </c>
      <c r="D592" s="89" t="s">
        <v>553</v>
      </c>
      <c r="E592" s="89">
        <v>5</v>
      </c>
      <c r="F592" s="89" t="s">
        <v>552</v>
      </c>
      <c r="H592" s="89">
        <f>'Справка 6'!H23</f>
        <v>0</v>
      </c>
    </row>
    <row r="593" spans="1:8">
      <c r="A593" s="89" t="str">
        <f t="shared" si="39"/>
        <v>Дронамикс Кепитъл АД</v>
      </c>
      <c r="B593" s="89" t="str">
        <f t="shared" si="40"/>
        <v>206697857</v>
      </c>
      <c r="C593" s="523">
        <f t="shared" si="41"/>
        <v>45657</v>
      </c>
      <c r="D593" s="89" t="s">
        <v>555</v>
      </c>
      <c r="E593" s="89">
        <v>5</v>
      </c>
      <c r="F593" s="89" t="s">
        <v>554</v>
      </c>
      <c r="H593" s="89">
        <f>'Справка 6'!H24</f>
        <v>0</v>
      </c>
    </row>
    <row r="594" spans="1:8">
      <c r="A594" s="89" t="str">
        <f t="shared" si="39"/>
        <v>Дронамикс Кепитъл АД</v>
      </c>
      <c r="B594" s="89" t="str">
        <f t="shared" si="40"/>
        <v>206697857</v>
      </c>
      <c r="C594" s="523">
        <f t="shared" si="41"/>
        <v>45657</v>
      </c>
      <c r="D594" s="89" t="s">
        <v>557</v>
      </c>
      <c r="E594" s="89">
        <v>5</v>
      </c>
      <c r="F594" s="89" t="s">
        <v>556</v>
      </c>
      <c r="H594" s="89">
        <f>'Справка 6'!H25</f>
        <v>0</v>
      </c>
    </row>
    <row r="595" spans="1:8">
      <c r="A595" s="89" t="str">
        <f t="shared" si="39"/>
        <v>Дронамикс Кепитъл АД</v>
      </c>
      <c r="B595" s="89" t="str">
        <f t="shared" si="40"/>
        <v>206697857</v>
      </c>
      <c r="C595" s="523">
        <f t="shared" si="41"/>
        <v>45657</v>
      </c>
      <c r="D595" s="89" t="s">
        <v>558</v>
      </c>
      <c r="E595" s="89">
        <v>5</v>
      </c>
      <c r="F595" s="89" t="s">
        <v>542</v>
      </c>
      <c r="H595" s="89">
        <f>'Справка 6'!H26</f>
        <v>0</v>
      </c>
    </row>
    <row r="596" spans="1:8">
      <c r="A596" s="89" t="str">
        <f t="shared" si="39"/>
        <v>Дронамикс Кепитъл АД</v>
      </c>
      <c r="B596" s="89" t="str">
        <f t="shared" si="40"/>
        <v>206697857</v>
      </c>
      <c r="C596" s="523">
        <f t="shared" si="41"/>
        <v>45657</v>
      </c>
      <c r="D596" s="89" t="s">
        <v>560</v>
      </c>
      <c r="E596" s="89">
        <v>5</v>
      </c>
      <c r="F596" s="89" t="s">
        <v>863</v>
      </c>
      <c r="H596" s="89">
        <f>'Справка 6'!H27</f>
        <v>0</v>
      </c>
    </row>
    <row r="597" spans="1:8">
      <c r="A597" s="89" t="str">
        <f t="shared" si="39"/>
        <v>Дронамикс Кепитъл АД</v>
      </c>
      <c r="B597" s="89" t="str">
        <f t="shared" si="40"/>
        <v>206697857</v>
      </c>
      <c r="C597" s="523">
        <f t="shared" si="41"/>
        <v>45657</v>
      </c>
      <c r="D597" s="89" t="s">
        <v>562</v>
      </c>
      <c r="E597" s="89">
        <v>5</v>
      </c>
      <c r="F597" s="89" t="s">
        <v>561</v>
      </c>
      <c r="H597" s="89">
        <f>'Справка 6'!H29</f>
        <v>0</v>
      </c>
    </row>
    <row r="598" spans="1:8">
      <c r="A598" s="89" t="str">
        <f t="shared" si="39"/>
        <v>Дронамикс Кепитъл АД</v>
      </c>
      <c r="B598" s="89" t="str">
        <f t="shared" si="40"/>
        <v>206697857</v>
      </c>
      <c r="C598" s="523">
        <f t="shared" si="41"/>
        <v>45657</v>
      </c>
      <c r="D598" s="89" t="s">
        <v>563</v>
      </c>
      <c r="E598" s="89">
        <v>5</v>
      </c>
      <c r="F598" s="89" t="s">
        <v>108</v>
      </c>
      <c r="H598" s="89">
        <f>'Справка 6'!H30</f>
        <v>0</v>
      </c>
    </row>
    <row r="599" spans="1:8">
      <c r="A599" s="89" t="str">
        <f t="shared" si="39"/>
        <v>Дронамикс Кепитъл АД</v>
      </c>
      <c r="B599" s="89" t="str">
        <f t="shared" si="40"/>
        <v>206697857</v>
      </c>
      <c r="C599" s="523">
        <f t="shared" si="41"/>
        <v>45657</v>
      </c>
      <c r="D599" s="89" t="s">
        <v>564</v>
      </c>
      <c r="E599" s="89">
        <v>5</v>
      </c>
      <c r="F599" s="89" t="s">
        <v>110</v>
      </c>
      <c r="H599" s="89">
        <f>'Справка 6'!H31</f>
        <v>0</v>
      </c>
    </row>
    <row r="600" spans="1:8">
      <c r="A600" s="89" t="str">
        <f t="shared" si="39"/>
        <v>Дронамикс Кепитъл АД</v>
      </c>
      <c r="B600" s="89" t="str">
        <f t="shared" si="40"/>
        <v>206697857</v>
      </c>
      <c r="C600" s="523">
        <f t="shared" si="41"/>
        <v>45657</v>
      </c>
      <c r="D600" s="89" t="s">
        <v>565</v>
      </c>
      <c r="E600" s="89">
        <v>5</v>
      </c>
      <c r="F600" s="89" t="s">
        <v>113</v>
      </c>
      <c r="H600" s="89">
        <f>'Справка 6'!H32</f>
        <v>0</v>
      </c>
    </row>
    <row r="601" spans="1:8">
      <c r="A601" s="89" t="str">
        <f t="shared" si="39"/>
        <v>Дронамикс Кепитъл АД</v>
      </c>
      <c r="B601" s="89" t="str">
        <f t="shared" si="40"/>
        <v>206697857</v>
      </c>
      <c r="C601" s="523">
        <f t="shared" si="41"/>
        <v>45657</v>
      </c>
      <c r="D601" s="89" t="s">
        <v>566</v>
      </c>
      <c r="E601" s="89">
        <v>5</v>
      </c>
      <c r="F601" s="89" t="s">
        <v>115</v>
      </c>
      <c r="H601" s="89">
        <f>'Справка 6'!H33</f>
        <v>0</v>
      </c>
    </row>
    <row r="602" spans="1:8">
      <c r="A602" s="89" t="str">
        <f t="shared" si="39"/>
        <v>Дронамикс Кепитъл АД</v>
      </c>
      <c r="B602" s="89" t="str">
        <f t="shared" si="40"/>
        <v>206697857</v>
      </c>
      <c r="C602" s="523">
        <f t="shared" si="41"/>
        <v>45657</v>
      </c>
      <c r="D602" s="89" t="s">
        <v>568</v>
      </c>
      <c r="E602" s="89">
        <v>5</v>
      </c>
      <c r="F602" s="89" t="s">
        <v>567</v>
      </c>
      <c r="H602" s="89">
        <f>'Справка 6'!H34</f>
        <v>0</v>
      </c>
    </row>
    <row r="603" spans="1:8">
      <c r="A603" s="89" t="str">
        <f t="shared" si="39"/>
        <v>Дронамикс Кепитъл АД</v>
      </c>
      <c r="B603" s="89" t="str">
        <f t="shared" si="40"/>
        <v>206697857</v>
      </c>
      <c r="C603" s="523">
        <f t="shared" si="41"/>
        <v>45657</v>
      </c>
      <c r="D603" s="89" t="s">
        <v>569</v>
      </c>
      <c r="E603" s="89">
        <v>5</v>
      </c>
      <c r="F603" s="89" t="s">
        <v>121</v>
      </c>
      <c r="H603" s="89">
        <f>'Справка 6'!H35</f>
        <v>0</v>
      </c>
    </row>
    <row r="604" spans="1:8">
      <c r="A604" s="89" t="str">
        <f t="shared" si="39"/>
        <v>Дронамикс Кепитъл АД</v>
      </c>
      <c r="B604" s="89" t="str">
        <f t="shared" si="40"/>
        <v>206697857</v>
      </c>
      <c r="C604" s="523">
        <f t="shared" si="41"/>
        <v>45657</v>
      </c>
      <c r="D604" s="89" t="s">
        <v>571</v>
      </c>
      <c r="E604" s="89">
        <v>5</v>
      </c>
      <c r="F604" s="89" t="s">
        <v>570</v>
      </c>
      <c r="H604" s="89">
        <f>'Справка 6'!H36</f>
        <v>0</v>
      </c>
    </row>
    <row r="605" spans="1:8">
      <c r="A605" s="89" t="str">
        <f t="shared" si="39"/>
        <v>Дронамикс Кепитъл АД</v>
      </c>
      <c r="B605" s="89" t="str">
        <f t="shared" si="40"/>
        <v>206697857</v>
      </c>
      <c r="C605" s="523">
        <f t="shared" si="41"/>
        <v>45657</v>
      </c>
      <c r="D605" s="89" t="s">
        <v>573</v>
      </c>
      <c r="E605" s="89">
        <v>5</v>
      </c>
      <c r="F605" s="89" t="s">
        <v>572</v>
      </c>
      <c r="H605" s="89">
        <f>'Справка 6'!H37</f>
        <v>0</v>
      </c>
    </row>
    <row r="606" spans="1:8">
      <c r="A606" s="89" t="str">
        <f t="shared" si="39"/>
        <v>Дронамикс Кепитъл АД</v>
      </c>
      <c r="B606" s="89" t="str">
        <f t="shared" si="40"/>
        <v>206697857</v>
      </c>
      <c r="C606" s="523">
        <f t="shared" si="41"/>
        <v>45657</v>
      </c>
      <c r="D606" s="89" t="s">
        <v>575</v>
      </c>
      <c r="E606" s="89">
        <v>5</v>
      </c>
      <c r="F606" s="89" t="s">
        <v>574</v>
      </c>
      <c r="H606" s="89">
        <f>'Справка 6'!H38</f>
        <v>0</v>
      </c>
    </row>
    <row r="607" spans="1:8">
      <c r="A607" s="89" t="str">
        <f t="shared" si="39"/>
        <v>Дронамикс Кепитъл АД</v>
      </c>
      <c r="B607" s="89" t="str">
        <f t="shared" si="40"/>
        <v>206697857</v>
      </c>
      <c r="C607" s="523">
        <f t="shared" si="41"/>
        <v>45657</v>
      </c>
      <c r="D607" s="89" t="s">
        <v>576</v>
      </c>
      <c r="E607" s="89">
        <v>5</v>
      </c>
      <c r="F607" s="89" t="s">
        <v>542</v>
      </c>
      <c r="H607" s="89">
        <f>'Справка 6'!H39</f>
        <v>0</v>
      </c>
    </row>
    <row r="608" spans="1:8">
      <c r="A608" s="89" t="str">
        <f t="shared" si="39"/>
        <v>Дронамикс Кепитъл АД</v>
      </c>
      <c r="B608" s="89" t="str">
        <f t="shared" si="40"/>
        <v>206697857</v>
      </c>
      <c r="C608" s="523">
        <f t="shared" si="41"/>
        <v>45657</v>
      </c>
      <c r="D608" s="89" t="s">
        <v>578</v>
      </c>
      <c r="E608" s="89">
        <v>5</v>
      </c>
      <c r="F608" s="89" t="s">
        <v>827</v>
      </c>
      <c r="H608" s="89">
        <f>'Справка 6'!H40</f>
        <v>0</v>
      </c>
    </row>
    <row r="609" spans="1:8">
      <c r="A609" s="89" t="str">
        <f t="shared" si="39"/>
        <v>Дронамикс Кепитъл АД</v>
      </c>
      <c r="B609" s="89" t="str">
        <f t="shared" si="40"/>
        <v>206697857</v>
      </c>
      <c r="C609" s="523">
        <f t="shared" si="41"/>
        <v>45657</v>
      </c>
      <c r="D609" s="89" t="s">
        <v>581</v>
      </c>
      <c r="E609" s="89">
        <v>5</v>
      </c>
      <c r="F609" s="89" t="s">
        <v>580</v>
      </c>
      <c r="H609" s="89">
        <f>'Справка 6'!H41</f>
        <v>0</v>
      </c>
    </row>
    <row r="610" spans="1:8">
      <c r="A610" s="89" t="str">
        <f t="shared" si="39"/>
        <v>Дронамикс Кепитъл АД</v>
      </c>
      <c r="B610" s="89" t="str">
        <f t="shared" si="40"/>
        <v>206697857</v>
      </c>
      <c r="C610" s="523">
        <f t="shared" si="41"/>
        <v>45657</v>
      </c>
      <c r="D610" s="89" t="s">
        <v>583</v>
      </c>
      <c r="E610" s="89">
        <v>5</v>
      </c>
      <c r="F610" s="89" t="s">
        <v>582</v>
      </c>
      <c r="H610" s="89">
        <f>'Справка 6'!H42</f>
        <v>0</v>
      </c>
    </row>
    <row r="611" spans="1:8">
      <c r="A611" s="89" t="str">
        <f t="shared" si="39"/>
        <v>Дронамикс Кепитъл АД</v>
      </c>
      <c r="B611" s="89" t="str">
        <f t="shared" si="40"/>
        <v>206697857</v>
      </c>
      <c r="C611" s="523">
        <f t="shared" si="41"/>
        <v>45657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Дронамикс Кепитъл АД</v>
      </c>
      <c r="B612" s="89" t="str">
        <f t="shared" si="40"/>
        <v>206697857</v>
      </c>
      <c r="C612" s="523">
        <f t="shared" si="41"/>
        <v>45657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Дронамикс Кепитъл АД</v>
      </c>
      <c r="B613" s="89" t="str">
        <f t="shared" si="40"/>
        <v>206697857</v>
      </c>
      <c r="C613" s="523">
        <f t="shared" si="41"/>
        <v>45657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Дронамикс Кепитъл АД</v>
      </c>
      <c r="B614" s="89" t="str">
        <f t="shared" si="40"/>
        <v>206697857</v>
      </c>
      <c r="C614" s="523">
        <f t="shared" si="41"/>
        <v>45657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Дронамикс Кепитъл АД</v>
      </c>
      <c r="B615" s="89" t="str">
        <f t="shared" si="40"/>
        <v>206697857</v>
      </c>
      <c r="C615" s="523">
        <f t="shared" si="41"/>
        <v>45657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Дронамикс Кепитъл АД</v>
      </c>
      <c r="B616" s="89" t="str">
        <f t="shared" si="40"/>
        <v>206697857</v>
      </c>
      <c r="C616" s="523">
        <f t="shared" si="41"/>
        <v>45657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Дронамикс Кепитъл АД</v>
      </c>
      <c r="B617" s="89" t="str">
        <f t="shared" si="40"/>
        <v>206697857</v>
      </c>
      <c r="C617" s="523">
        <f t="shared" si="41"/>
        <v>45657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Дронамикс Кепитъл АД</v>
      </c>
      <c r="B618" s="89" t="str">
        <f t="shared" si="40"/>
        <v>206697857</v>
      </c>
      <c r="C618" s="523">
        <f t="shared" si="41"/>
        <v>45657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Дронамикс Кепитъл АД</v>
      </c>
      <c r="B619" s="89" t="str">
        <f t="shared" si="40"/>
        <v>206697857</v>
      </c>
      <c r="C619" s="523">
        <f t="shared" si="41"/>
        <v>45657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Дронамикс Кепитъл АД</v>
      </c>
      <c r="B620" s="89" t="str">
        <f t="shared" si="40"/>
        <v>206697857</v>
      </c>
      <c r="C620" s="523">
        <f t="shared" si="41"/>
        <v>45657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Дронамикс Кепитъл АД</v>
      </c>
      <c r="B621" s="89" t="str">
        <f t="shared" si="40"/>
        <v>206697857</v>
      </c>
      <c r="C621" s="523">
        <f t="shared" si="41"/>
        <v>45657</v>
      </c>
      <c r="D621" s="89" t="s">
        <v>549</v>
      </c>
      <c r="E621" s="89">
        <v>6</v>
      </c>
      <c r="F621" s="89" t="s">
        <v>548</v>
      </c>
      <c r="H621" s="89">
        <f>'Справка 6'!I21</f>
        <v>0</v>
      </c>
    </row>
    <row r="622" spans="1:8">
      <c r="A622" s="89" t="str">
        <f t="shared" si="39"/>
        <v>Дронамикс Кепитъл АД</v>
      </c>
      <c r="B622" s="89" t="str">
        <f t="shared" si="40"/>
        <v>206697857</v>
      </c>
      <c r="C622" s="523">
        <f t="shared" si="41"/>
        <v>45657</v>
      </c>
      <c r="D622" s="89" t="s">
        <v>553</v>
      </c>
      <c r="E622" s="89">
        <v>6</v>
      </c>
      <c r="F622" s="89" t="s">
        <v>552</v>
      </c>
      <c r="H622" s="89">
        <f>'Справка 6'!I23</f>
        <v>0</v>
      </c>
    </row>
    <row r="623" spans="1:8">
      <c r="A623" s="89" t="str">
        <f t="shared" si="39"/>
        <v>Дронамикс Кепитъл АД</v>
      </c>
      <c r="B623" s="89" t="str">
        <f t="shared" si="40"/>
        <v>206697857</v>
      </c>
      <c r="C623" s="523">
        <f t="shared" si="41"/>
        <v>45657</v>
      </c>
      <c r="D623" s="89" t="s">
        <v>555</v>
      </c>
      <c r="E623" s="89">
        <v>6</v>
      </c>
      <c r="F623" s="89" t="s">
        <v>554</v>
      </c>
      <c r="H623" s="89">
        <f>'Справка 6'!I24</f>
        <v>0</v>
      </c>
    </row>
    <row r="624" spans="1:8">
      <c r="A624" s="89" t="str">
        <f t="shared" si="39"/>
        <v>Дронамикс Кепитъл АД</v>
      </c>
      <c r="B624" s="89" t="str">
        <f t="shared" si="40"/>
        <v>206697857</v>
      </c>
      <c r="C624" s="523">
        <f t="shared" si="41"/>
        <v>45657</v>
      </c>
      <c r="D624" s="89" t="s">
        <v>557</v>
      </c>
      <c r="E624" s="89">
        <v>6</v>
      </c>
      <c r="F624" s="89" t="s">
        <v>556</v>
      </c>
      <c r="H624" s="89">
        <f>'Справка 6'!I25</f>
        <v>0</v>
      </c>
    </row>
    <row r="625" spans="1:8">
      <c r="A625" s="89" t="str">
        <f t="shared" si="39"/>
        <v>Дронамикс Кепитъл АД</v>
      </c>
      <c r="B625" s="89" t="str">
        <f t="shared" si="40"/>
        <v>206697857</v>
      </c>
      <c r="C625" s="523">
        <f t="shared" si="41"/>
        <v>45657</v>
      </c>
      <c r="D625" s="89" t="s">
        <v>558</v>
      </c>
      <c r="E625" s="89">
        <v>6</v>
      </c>
      <c r="F625" s="89" t="s">
        <v>542</v>
      </c>
      <c r="H625" s="89">
        <f>'Справка 6'!I26</f>
        <v>0</v>
      </c>
    </row>
    <row r="626" spans="1:8">
      <c r="A626" s="89" t="str">
        <f t="shared" si="39"/>
        <v>Дронамикс Кепитъл АД</v>
      </c>
      <c r="B626" s="89" t="str">
        <f t="shared" si="40"/>
        <v>206697857</v>
      </c>
      <c r="C626" s="523">
        <f t="shared" si="41"/>
        <v>45657</v>
      </c>
      <c r="D626" s="89" t="s">
        <v>560</v>
      </c>
      <c r="E626" s="89">
        <v>6</v>
      </c>
      <c r="F626" s="89" t="s">
        <v>863</v>
      </c>
      <c r="H626" s="89">
        <f>'Справка 6'!I27</f>
        <v>0</v>
      </c>
    </row>
    <row r="627" spans="1:8">
      <c r="A627" s="89" t="str">
        <f t="shared" si="39"/>
        <v>Дронамикс Кепитъл АД</v>
      </c>
      <c r="B627" s="89" t="str">
        <f t="shared" si="40"/>
        <v>206697857</v>
      </c>
      <c r="C627" s="523">
        <f t="shared" si="41"/>
        <v>45657</v>
      </c>
      <c r="D627" s="89" t="s">
        <v>562</v>
      </c>
      <c r="E627" s="89">
        <v>6</v>
      </c>
      <c r="F627" s="89" t="s">
        <v>561</v>
      </c>
      <c r="H627" s="89">
        <f>'Справка 6'!I29</f>
        <v>0</v>
      </c>
    </row>
    <row r="628" spans="1:8">
      <c r="A628" s="89" t="str">
        <f t="shared" si="39"/>
        <v>Дронамикс Кепитъл АД</v>
      </c>
      <c r="B628" s="89" t="str">
        <f t="shared" si="40"/>
        <v>206697857</v>
      </c>
      <c r="C628" s="523">
        <f t="shared" si="41"/>
        <v>45657</v>
      </c>
      <c r="D628" s="89" t="s">
        <v>563</v>
      </c>
      <c r="E628" s="89">
        <v>6</v>
      </c>
      <c r="F628" s="89" t="s">
        <v>108</v>
      </c>
      <c r="H628" s="89">
        <f>'Справка 6'!I30</f>
        <v>0</v>
      </c>
    </row>
    <row r="629" spans="1:8">
      <c r="A629" s="89" t="str">
        <f t="shared" si="39"/>
        <v>Дронамикс Кепитъл АД</v>
      </c>
      <c r="B629" s="89" t="str">
        <f t="shared" si="40"/>
        <v>206697857</v>
      </c>
      <c r="C629" s="523">
        <f t="shared" si="41"/>
        <v>45657</v>
      </c>
      <c r="D629" s="89" t="s">
        <v>564</v>
      </c>
      <c r="E629" s="89">
        <v>6</v>
      </c>
      <c r="F629" s="89" t="s">
        <v>110</v>
      </c>
      <c r="H629" s="89">
        <f>'Справка 6'!I31</f>
        <v>0</v>
      </c>
    </row>
    <row r="630" spans="1:8">
      <c r="A630" s="89" t="str">
        <f t="shared" si="39"/>
        <v>Дронамикс Кепитъл АД</v>
      </c>
      <c r="B630" s="89" t="str">
        <f t="shared" si="40"/>
        <v>206697857</v>
      </c>
      <c r="C630" s="523">
        <f t="shared" si="41"/>
        <v>45657</v>
      </c>
      <c r="D630" s="89" t="s">
        <v>565</v>
      </c>
      <c r="E630" s="89">
        <v>6</v>
      </c>
      <c r="F630" s="89" t="s">
        <v>113</v>
      </c>
      <c r="H630" s="89">
        <f>'Справка 6'!I32</f>
        <v>0</v>
      </c>
    </row>
    <row r="631" spans="1:8">
      <c r="A631" s="89" t="str">
        <f t="shared" si="39"/>
        <v>Дронамикс Кепитъл АД</v>
      </c>
      <c r="B631" s="89" t="str">
        <f t="shared" si="40"/>
        <v>206697857</v>
      </c>
      <c r="C631" s="523">
        <f t="shared" si="41"/>
        <v>45657</v>
      </c>
      <c r="D631" s="89" t="s">
        <v>566</v>
      </c>
      <c r="E631" s="89">
        <v>6</v>
      </c>
      <c r="F631" s="89" t="s">
        <v>115</v>
      </c>
      <c r="H631" s="89">
        <f>'Справка 6'!I33</f>
        <v>0</v>
      </c>
    </row>
    <row r="632" spans="1:8">
      <c r="A632" s="89" t="str">
        <f t="shared" si="39"/>
        <v>Дронамикс Кепитъл АД</v>
      </c>
      <c r="B632" s="89" t="str">
        <f t="shared" si="40"/>
        <v>206697857</v>
      </c>
      <c r="C632" s="523">
        <f t="shared" si="41"/>
        <v>45657</v>
      </c>
      <c r="D632" s="89" t="s">
        <v>568</v>
      </c>
      <c r="E632" s="89">
        <v>6</v>
      </c>
      <c r="F632" s="89" t="s">
        <v>567</v>
      </c>
      <c r="H632" s="89">
        <f>'Справка 6'!I34</f>
        <v>0</v>
      </c>
    </row>
    <row r="633" spans="1:8">
      <c r="A633" s="89" t="str">
        <f t="shared" si="39"/>
        <v>Дронамикс Кепитъл АД</v>
      </c>
      <c r="B633" s="89" t="str">
        <f t="shared" si="40"/>
        <v>206697857</v>
      </c>
      <c r="C633" s="523">
        <f t="shared" si="41"/>
        <v>45657</v>
      </c>
      <c r="D633" s="89" t="s">
        <v>569</v>
      </c>
      <c r="E633" s="89">
        <v>6</v>
      </c>
      <c r="F633" s="89" t="s">
        <v>121</v>
      </c>
      <c r="H633" s="89">
        <f>'Справка 6'!I35</f>
        <v>0</v>
      </c>
    </row>
    <row r="634" spans="1:8">
      <c r="A634" s="89" t="str">
        <f t="shared" si="39"/>
        <v>Дронамикс Кепитъл АД</v>
      </c>
      <c r="B634" s="89" t="str">
        <f t="shared" si="40"/>
        <v>206697857</v>
      </c>
      <c r="C634" s="523">
        <f t="shared" si="41"/>
        <v>45657</v>
      </c>
      <c r="D634" s="89" t="s">
        <v>571</v>
      </c>
      <c r="E634" s="89">
        <v>6</v>
      </c>
      <c r="F634" s="89" t="s">
        <v>570</v>
      </c>
      <c r="H634" s="89">
        <f>'Справка 6'!I36</f>
        <v>0</v>
      </c>
    </row>
    <row r="635" spans="1:8">
      <c r="A635" s="89" t="str">
        <f t="shared" si="39"/>
        <v>Дронамикс Кепитъл АД</v>
      </c>
      <c r="B635" s="89" t="str">
        <f t="shared" si="40"/>
        <v>206697857</v>
      </c>
      <c r="C635" s="523">
        <f t="shared" si="41"/>
        <v>45657</v>
      </c>
      <c r="D635" s="89" t="s">
        <v>573</v>
      </c>
      <c r="E635" s="89">
        <v>6</v>
      </c>
      <c r="F635" s="89" t="s">
        <v>572</v>
      </c>
      <c r="H635" s="89">
        <f>'Справка 6'!I37</f>
        <v>0</v>
      </c>
    </row>
    <row r="636" spans="1:8">
      <c r="A636" s="89" t="str">
        <f t="shared" si="39"/>
        <v>Дронамикс Кепитъл АД</v>
      </c>
      <c r="B636" s="89" t="str">
        <f t="shared" si="40"/>
        <v>206697857</v>
      </c>
      <c r="C636" s="523">
        <f t="shared" si="41"/>
        <v>45657</v>
      </c>
      <c r="D636" s="89" t="s">
        <v>575</v>
      </c>
      <c r="E636" s="89">
        <v>6</v>
      </c>
      <c r="F636" s="89" t="s">
        <v>574</v>
      </c>
      <c r="H636" s="89">
        <f>'Справка 6'!I38</f>
        <v>0</v>
      </c>
    </row>
    <row r="637" spans="1:8">
      <c r="A637" s="89" t="str">
        <f t="shared" si="39"/>
        <v>Дронамикс Кепитъл АД</v>
      </c>
      <c r="B637" s="89" t="str">
        <f t="shared" si="40"/>
        <v>206697857</v>
      </c>
      <c r="C637" s="523">
        <f t="shared" si="41"/>
        <v>45657</v>
      </c>
      <c r="D637" s="89" t="s">
        <v>576</v>
      </c>
      <c r="E637" s="89">
        <v>6</v>
      </c>
      <c r="F637" s="89" t="s">
        <v>542</v>
      </c>
      <c r="H637" s="89">
        <f>'Справка 6'!I39</f>
        <v>0</v>
      </c>
    </row>
    <row r="638" spans="1:8">
      <c r="A638" s="89" t="str">
        <f t="shared" si="39"/>
        <v>Дронамикс Кепитъл АД</v>
      </c>
      <c r="B638" s="89" t="str">
        <f t="shared" si="40"/>
        <v>206697857</v>
      </c>
      <c r="C638" s="523">
        <f t="shared" si="41"/>
        <v>45657</v>
      </c>
      <c r="D638" s="89" t="s">
        <v>578</v>
      </c>
      <c r="E638" s="89">
        <v>6</v>
      </c>
      <c r="F638" s="89" t="s">
        <v>827</v>
      </c>
      <c r="H638" s="89">
        <f>'Справка 6'!I40</f>
        <v>0</v>
      </c>
    </row>
    <row r="639" spans="1:8">
      <c r="A639" s="89" t="str">
        <f t="shared" si="39"/>
        <v>Дронамикс Кепитъл АД</v>
      </c>
      <c r="B639" s="89" t="str">
        <f t="shared" si="40"/>
        <v>206697857</v>
      </c>
      <c r="C639" s="523">
        <f t="shared" si="41"/>
        <v>45657</v>
      </c>
      <c r="D639" s="89" t="s">
        <v>581</v>
      </c>
      <c r="E639" s="89">
        <v>6</v>
      </c>
      <c r="F639" s="89" t="s">
        <v>580</v>
      </c>
      <c r="H639" s="89">
        <f>'Справка 6'!I41</f>
        <v>0</v>
      </c>
    </row>
    <row r="640" spans="1:8">
      <c r="A640" s="89" t="str">
        <f t="shared" si="39"/>
        <v>Дронамикс Кепитъл АД</v>
      </c>
      <c r="B640" s="89" t="str">
        <f t="shared" si="40"/>
        <v>206697857</v>
      </c>
      <c r="C640" s="523">
        <f t="shared" si="41"/>
        <v>45657</v>
      </c>
      <c r="D640" s="89" t="s">
        <v>583</v>
      </c>
      <c r="E640" s="89">
        <v>6</v>
      </c>
      <c r="F640" s="89" t="s">
        <v>582</v>
      </c>
      <c r="H640" s="89">
        <f>'Справка 6'!I42</f>
        <v>0</v>
      </c>
    </row>
    <row r="641" spans="1:8">
      <c r="A641" s="89" t="str">
        <f t="shared" si="39"/>
        <v>Дронамикс Кепитъл АД</v>
      </c>
      <c r="B641" s="89" t="str">
        <f t="shared" si="40"/>
        <v>206697857</v>
      </c>
      <c r="C641" s="523">
        <f t="shared" si="41"/>
        <v>45657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Дронамикс Кепитъл АД</v>
      </c>
      <c r="B642" s="89" t="str">
        <f t="shared" si="40"/>
        <v>206697857</v>
      </c>
      <c r="C642" s="523">
        <f t="shared" si="41"/>
        <v>45657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Дронамикс Кепитъл АД</v>
      </c>
      <c r="B643" s="89" t="str">
        <f t="shared" si="40"/>
        <v>206697857</v>
      </c>
      <c r="C643" s="523">
        <f t="shared" si="41"/>
        <v>45657</v>
      </c>
      <c r="D643" s="89" t="s">
        <v>529</v>
      </c>
      <c r="E643" s="89">
        <v>7</v>
      </c>
      <c r="F643" s="89" t="s">
        <v>528</v>
      </c>
      <c r="H643" s="89">
        <f>'Справка 6'!J13</f>
        <v>0</v>
      </c>
    </row>
    <row r="644" spans="1:8">
      <c r="A644" s="89" t="str">
        <f t="shared" si="39"/>
        <v>Дронамикс Кепитъл АД</v>
      </c>
      <c r="B644" s="89" t="str">
        <f t="shared" si="40"/>
        <v>206697857</v>
      </c>
      <c r="C644" s="523">
        <f t="shared" si="41"/>
        <v>45657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Дронамикс Кепитъл АД</v>
      </c>
      <c r="B645" s="89" t="str">
        <f t="shared" si="40"/>
        <v>206697857</v>
      </c>
      <c r="C645" s="523">
        <f t="shared" si="41"/>
        <v>45657</v>
      </c>
      <c r="D645" s="89" t="s">
        <v>535</v>
      </c>
      <c r="E645" s="89">
        <v>7</v>
      </c>
      <c r="F645" s="89" t="s">
        <v>534</v>
      </c>
      <c r="H645" s="89">
        <f>'Справка 6'!J15</f>
        <v>0</v>
      </c>
    </row>
    <row r="646" spans="1:8">
      <c r="A646" s="89" t="str">
        <f t="shared" si="39"/>
        <v>Дронамикс Кепитъл АД</v>
      </c>
      <c r="B646" s="89" t="str">
        <f t="shared" si="40"/>
        <v>206697857</v>
      </c>
      <c r="C646" s="523">
        <f t="shared" si="41"/>
        <v>45657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Дронамикс Кепитъл АД</v>
      </c>
      <c r="B647" s="89" t="str">
        <f t="shared" si="40"/>
        <v>206697857</v>
      </c>
      <c r="C647" s="523">
        <f t="shared" si="41"/>
        <v>45657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Дронамикс Кепитъл АД</v>
      </c>
      <c r="B648" s="89" t="str">
        <f t="shared" si="40"/>
        <v>206697857</v>
      </c>
      <c r="C648" s="523">
        <f t="shared" si="41"/>
        <v>45657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Дронамикс Кепитъл АД</v>
      </c>
      <c r="B649" s="89" t="str">
        <f t="shared" si="40"/>
        <v>206697857</v>
      </c>
      <c r="C649" s="523">
        <f t="shared" si="41"/>
        <v>45657</v>
      </c>
      <c r="D649" s="89" t="s">
        <v>545</v>
      </c>
      <c r="E649" s="89">
        <v>7</v>
      </c>
      <c r="F649" s="89" t="s">
        <v>828</v>
      </c>
      <c r="H649" s="89">
        <f>'Справка 6'!J19</f>
        <v>0</v>
      </c>
    </row>
    <row r="650" spans="1:8">
      <c r="A650" s="89" t="str">
        <f t="shared" si="39"/>
        <v>Дронамикс Кепитъл АД</v>
      </c>
      <c r="B650" s="89" t="str">
        <f t="shared" si="40"/>
        <v>206697857</v>
      </c>
      <c r="C650" s="523">
        <f t="shared" si="41"/>
        <v>45657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Дронамикс Кепитъл АД</v>
      </c>
      <c r="B651" s="89" t="str">
        <f t="shared" si="40"/>
        <v>206697857</v>
      </c>
      <c r="C651" s="523">
        <f t="shared" si="41"/>
        <v>45657</v>
      </c>
      <c r="D651" s="89" t="s">
        <v>549</v>
      </c>
      <c r="E651" s="89">
        <v>7</v>
      </c>
      <c r="F651" s="89" t="s">
        <v>548</v>
      </c>
      <c r="H651" s="89">
        <f>'Справка 6'!J21</f>
        <v>0</v>
      </c>
    </row>
    <row r="652" spans="1:8">
      <c r="A652" s="89" t="str">
        <f t="shared" si="39"/>
        <v>Дронамикс Кепитъл АД</v>
      </c>
      <c r="B652" s="89" t="str">
        <f t="shared" si="40"/>
        <v>206697857</v>
      </c>
      <c r="C652" s="523">
        <f t="shared" si="41"/>
        <v>45657</v>
      </c>
      <c r="D652" s="89" t="s">
        <v>553</v>
      </c>
      <c r="E652" s="89">
        <v>7</v>
      </c>
      <c r="F652" s="89" t="s">
        <v>552</v>
      </c>
      <c r="H652" s="89">
        <f>'Справка 6'!J23</f>
        <v>0</v>
      </c>
    </row>
    <row r="653" spans="1:8">
      <c r="A653" s="89" t="str">
        <f t="shared" ref="A653:A716" si="42">pdeName</f>
        <v>Дронамикс Кепитъл АД</v>
      </c>
      <c r="B653" s="89" t="str">
        <f t="shared" ref="B653:B716" si="43">pdeBulstat</f>
        <v>206697857</v>
      </c>
      <c r="C653" s="523">
        <f t="shared" ref="C653:C716" si="44">endDate</f>
        <v>45657</v>
      </c>
      <c r="D653" s="89" t="s">
        <v>555</v>
      </c>
      <c r="E653" s="89">
        <v>7</v>
      </c>
      <c r="F653" s="89" t="s">
        <v>554</v>
      </c>
      <c r="H653" s="89">
        <f>'Справка 6'!J24</f>
        <v>0</v>
      </c>
    </row>
    <row r="654" spans="1:8">
      <c r="A654" s="89" t="str">
        <f t="shared" si="42"/>
        <v>Дронамикс Кепитъл АД</v>
      </c>
      <c r="B654" s="89" t="str">
        <f t="shared" si="43"/>
        <v>206697857</v>
      </c>
      <c r="C654" s="523">
        <f t="shared" si="44"/>
        <v>45657</v>
      </c>
      <c r="D654" s="89" t="s">
        <v>557</v>
      </c>
      <c r="E654" s="89">
        <v>7</v>
      </c>
      <c r="F654" s="89" t="s">
        <v>556</v>
      </c>
      <c r="H654" s="89">
        <f>'Справка 6'!J25</f>
        <v>0</v>
      </c>
    </row>
    <row r="655" spans="1:8">
      <c r="A655" s="89" t="str">
        <f t="shared" si="42"/>
        <v>Дронамикс Кепитъл АД</v>
      </c>
      <c r="B655" s="89" t="str">
        <f t="shared" si="43"/>
        <v>206697857</v>
      </c>
      <c r="C655" s="523">
        <f t="shared" si="44"/>
        <v>45657</v>
      </c>
      <c r="D655" s="89" t="s">
        <v>558</v>
      </c>
      <c r="E655" s="89">
        <v>7</v>
      </c>
      <c r="F655" s="89" t="s">
        <v>542</v>
      </c>
      <c r="H655" s="89">
        <f>'Справка 6'!J26</f>
        <v>0</v>
      </c>
    </row>
    <row r="656" spans="1:8">
      <c r="A656" s="89" t="str">
        <f t="shared" si="42"/>
        <v>Дронамикс Кепитъл АД</v>
      </c>
      <c r="B656" s="89" t="str">
        <f t="shared" si="43"/>
        <v>206697857</v>
      </c>
      <c r="C656" s="523">
        <f t="shared" si="44"/>
        <v>45657</v>
      </c>
      <c r="D656" s="89" t="s">
        <v>560</v>
      </c>
      <c r="E656" s="89">
        <v>7</v>
      </c>
      <c r="F656" s="89" t="s">
        <v>863</v>
      </c>
      <c r="H656" s="89">
        <f>'Справка 6'!J27</f>
        <v>0</v>
      </c>
    </row>
    <row r="657" spans="1:8">
      <c r="A657" s="89" t="str">
        <f t="shared" si="42"/>
        <v>Дронамикс Кепитъл АД</v>
      </c>
      <c r="B657" s="89" t="str">
        <f t="shared" si="43"/>
        <v>206697857</v>
      </c>
      <c r="C657" s="523">
        <f t="shared" si="44"/>
        <v>45657</v>
      </c>
      <c r="D657" s="89" t="s">
        <v>562</v>
      </c>
      <c r="E657" s="89">
        <v>7</v>
      </c>
      <c r="F657" s="89" t="s">
        <v>561</v>
      </c>
      <c r="H657" s="89">
        <f>'Справка 6'!J29</f>
        <v>0</v>
      </c>
    </row>
    <row r="658" spans="1:8">
      <c r="A658" s="89" t="str">
        <f t="shared" si="42"/>
        <v>Дронамикс Кепитъл АД</v>
      </c>
      <c r="B658" s="89" t="str">
        <f t="shared" si="43"/>
        <v>206697857</v>
      </c>
      <c r="C658" s="523">
        <f t="shared" si="44"/>
        <v>45657</v>
      </c>
      <c r="D658" s="89" t="s">
        <v>563</v>
      </c>
      <c r="E658" s="89">
        <v>7</v>
      </c>
      <c r="F658" s="89" t="s">
        <v>108</v>
      </c>
      <c r="H658" s="89">
        <f>'Справка 6'!J30</f>
        <v>0</v>
      </c>
    </row>
    <row r="659" spans="1:8">
      <c r="A659" s="89" t="str">
        <f t="shared" si="42"/>
        <v>Дронамикс Кепитъл АД</v>
      </c>
      <c r="B659" s="89" t="str">
        <f t="shared" si="43"/>
        <v>206697857</v>
      </c>
      <c r="C659" s="523">
        <f t="shared" si="44"/>
        <v>45657</v>
      </c>
      <c r="D659" s="89" t="s">
        <v>564</v>
      </c>
      <c r="E659" s="89">
        <v>7</v>
      </c>
      <c r="F659" s="89" t="s">
        <v>110</v>
      </c>
      <c r="H659" s="89">
        <f>'Справка 6'!J31</f>
        <v>0</v>
      </c>
    </row>
    <row r="660" spans="1:8">
      <c r="A660" s="89" t="str">
        <f t="shared" si="42"/>
        <v>Дронамикс Кепитъл АД</v>
      </c>
      <c r="B660" s="89" t="str">
        <f t="shared" si="43"/>
        <v>206697857</v>
      </c>
      <c r="C660" s="523">
        <f t="shared" si="44"/>
        <v>45657</v>
      </c>
      <c r="D660" s="89" t="s">
        <v>565</v>
      </c>
      <c r="E660" s="89">
        <v>7</v>
      </c>
      <c r="F660" s="89" t="s">
        <v>113</v>
      </c>
      <c r="H660" s="89">
        <f>'Справка 6'!J32</f>
        <v>0</v>
      </c>
    </row>
    <row r="661" spans="1:8">
      <c r="A661" s="89" t="str">
        <f t="shared" si="42"/>
        <v>Дронамикс Кепитъл АД</v>
      </c>
      <c r="B661" s="89" t="str">
        <f t="shared" si="43"/>
        <v>206697857</v>
      </c>
      <c r="C661" s="523">
        <f t="shared" si="44"/>
        <v>45657</v>
      </c>
      <c r="D661" s="89" t="s">
        <v>566</v>
      </c>
      <c r="E661" s="89">
        <v>7</v>
      </c>
      <c r="F661" s="89" t="s">
        <v>115</v>
      </c>
      <c r="H661" s="89">
        <f>'Справка 6'!J33</f>
        <v>0</v>
      </c>
    </row>
    <row r="662" spans="1:8">
      <c r="A662" s="89" t="str">
        <f t="shared" si="42"/>
        <v>Дронамикс Кепитъл АД</v>
      </c>
      <c r="B662" s="89" t="str">
        <f t="shared" si="43"/>
        <v>206697857</v>
      </c>
      <c r="C662" s="523">
        <f t="shared" si="44"/>
        <v>45657</v>
      </c>
      <c r="D662" s="89" t="s">
        <v>568</v>
      </c>
      <c r="E662" s="89">
        <v>7</v>
      </c>
      <c r="F662" s="89" t="s">
        <v>567</v>
      </c>
      <c r="H662" s="89">
        <f>'Справка 6'!J34</f>
        <v>0</v>
      </c>
    </row>
    <row r="663" spans="1:8">
      <c r="A663" s="89" t="str">
        <f t="shared" si="42"/>
        <v>Дронамикс Кепитъл АД</v>
      </c>
      <c r="B663" s="89" t="str">
        <f t="shared" si="43"/>
        <v>206697857</v>
      </c>
      <c r="C663" s="523">
        <f t="shared" si="44"/>
        <v>45657</v>
      </c>
      <c r="D663" s="89" t="s">
        <v>569</v>
      </c>
      <c r="E663" s="89">
        <v>7</v>
      </c>
      <c r="F663" s="89" t="s">
        <v>121</v>
      </c>
      <c r="H663" s="89">
        <f>'Справка 6'!J35</f>
        <v>0</v>
      </c>
    </row>
    <row r="664" spans="1:8">
      <c r="A664" s="89" t="str">
        <f t="shared" si="42"/>
        <v>Дронамикс Кепитъл АД</v>
      </c>
      <c r="B664" s="89" t="str">
        <f t="shared" si="43"/>
        <v>206697857</v>
      </c>
      <c r="C664" s="523">
        <f t="shared" si="44"/>
        <v>45657</v>
      </c>
      <c r="D664" s="89" t="s">
        <v>571</v>
      </c>
      <c r="E664" s="89">
        <v>7</v>
      </c>
      <c r="F664" s="89" t="s">
        <v>570</v>
      </c>
      <c r="H664" s="89">
        <f>'Справка 6'!J36</f>
        <v>0</v>
      </c>
    </row>
    <row r="665" spans="1:8">
      <c r="A665" s="89" t="str">
        <f t="shared" si="42"/>
        <v>Дронамикс Кепитъл АД</v>
      </c>
      <c r="B665" s="89" t="str">
        <f t="shared" si="43"/>
        <v>206697857</v>
      </c>
      <c r="C665" s="523">
        <f t="shared" si="44"/>
        <v>45657</v>
      </c>
      <c r="D665" s="89" t="s">
        <v>573</v>
      </c>
      <c r="E665" s="89">
        <v>7</v>
      </c>
      <c r="F665" s="89" t="s">
        <v>572</v>
      </c>
      <c r="H665" s="89">
        <f>'Справка 6'!J37</f>
        <v>0</v>
      </c>
    </row>
    <row r="666" spans="1:8">
      <c r="A666" s="89" t="str">
        <f t="shared" si="42"/>
        <v>Дронамикс Кепитъл АД</v>
      </c>
      <c r="B666" s="89" t="str">
        <f t="shared" si="43"/>
        <v>206697857</v>
      </c>
      <c r="C666" s="523">
        <f t="shared" si="44"/>
        <v>45657</v>
      </c>
      <c r="D666" s="89" t="s">
        <v>575</v>
      </c>
      <c r="E666" s="89">
        <v>7</v>
      </c>
      <c r="F666" s="89" t="s">
        <v>574</v>
      </c>
      <c r="H666" s="89">
        <f>'Справка 6'!J38</f>
        <v>0</v>
      </c>
    </row>
    <row r="667" spans="1:8">
      <c r="A667" s="89" t="str">
        <f t="shared" si="42"/>
        <v>Дронамикс Кепитъл АД</v>
      </c>
      <c r="B667" s="89" t="str">
        <f t="shared" si="43"/>
        <v>206697857</v>
      </c>
      <c r="C667" s="523">
        <f t="shared" si="44"/>
        <v>45657</v>
      </c>
      <c r="D667" s="89" t="s">
        <v>576</v>
      </c>
      <c r="E667" s="89">
        <v>7</v>
      </c>
      <c r="F667" s="89" t="s">
        <v>542</v>
      </c>
      <c r="H667" s="89">
        <f>'Справка 6'!J39</f>
        <v>0</v>
      </c>
    </row>
    <row r="668" spans="1:8">
      <c r="A668" s="89" t="str">
        <f t="shared" si="42"/>
        <v>Дронамикс Кепитъл АД</v>
      </c>
      <c r="B668" s="89" t="str">
        <f t="shared" si="43"/>
        <v>206697857</v>
      </c>
      <c r="C668" s="523">
        <f t="shared" si="44"/>
        <v>45657</v>
      </c>
      <c r="D668" s="89" t="s">
        <v>578</v>
      </c>
      <c r="E668" s="89">
        <v>7</v>
      </c>
      <c r="F668" s="89" t="s">
        <v>827</v>
      </c>
      <c r="H668" s="89">
        <f>'Справка 6'!J40</f>
        <v>0</v>
      </c>
    </row>
    <row r="669" spans="1:8">
      <c r="A669" s="89" t="str">
        <f t="shared" si="42"/>
        <v>Дронамикс Кепитъл АД</v>
      </c>
      <c r="B669" s="89" t="str">
        <f t="shared" si="43"/>
        <v>206697857</v>
      </c>
      <c r="C669" s="523">
        <f t="shared" si="44"/>
        <v>45657</v>
      </c>
      <c r="D669" s="89" t="s">
        <v>581</v>
      </c>
      <c r="E669" s="89">
        <v>7</v>
      </c>
      <c r="F669" s="89" t="s">
        <v>580</v>
      </c>
      <c r="H669" s="89">
        <f>'Справка 6'!J41</f>
        <v>0</v>
      </c>
    </row>
    <row r="670" spans="1:8">
      <c r="A670" s="89" t="str">
        <f t="shared" si="42"/>
        <v>Дронамикс Кепитъл АД</v>
      </c>
      <c r="B670" s="89" t="str">
        <f t="shared" si="43"/>
        <v>206697857</v>
      </c>
      <c r="C670" s="523">
        <f t="shared" si="44"/>
        <v>45657</v>
      </c>
      <c r="D670" s="89" t="s">
        <v>583</v>
      </c>
      <c r="E670" s="89">
        <v>7</v>
      </c>
      <c r="F670" s="89" t="s">
        <v>582</v>
      </c>
      <c r="H670" s="89">
        <f>'Справка 6'!J42</f>
        <v>0</v>
      </c>
    </row>
    <row r="671" spans="1:8">
      <c r="A671" s="89" t="str">
        <f t="shared" si="42"/>
        <v>Дронамикс Кепитъл АД</v>
      </c>
      <c r="B671" s="89" t="str">
        <f t="shared" si="43"/>
        <v>206697857</v>
      </c>
      <c r="C671" s="523">
        <f t="shared" si="44"/>
        <v>45657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Дронамикс Кепитъл АД</v>
      </c>
      <c r="B672" s="89" t="str">
        <f t="shared" si="43"/>
        <v>206697857</v>
      </c>
      <c r="C672" s="523">
        <f t="shared" si="44"/>
        <v>45657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Дронамикс Кепитъл АД</v>
      </c>
      <c r="B673" s="89" t="str">
        <f t="shared" si="43"/>
        <v>206697857</v>
      </c>
      <c r="C673" s="523">
        <f t="shared" si="44"/>
        <v>45657</v>
      </c>
      <c r="D673" s="89" t="s">
        <v>529</v>
      </c>
      <c r="E673" s="89">
        <v>8</v>
      </c>
      <c r="F673" s="89" t="s">
        <v>528</v>
      </c>
      <c r="H673" s="89">
        <f>'Справка 6'!K13</f>
        <v>0</v>
      </c>
    </row>
    <row r="674" spans="1:8">
      <c r="A674" s="89" t="str">
        <f t="shared" si="42"/>
        <v>Дронамикс Кепитъл АД</v>
      </c>
      <c r="B674" s="89" t="str">
        <f t="shared" si="43"/>
        <v>206697857</v>
      </c>
      <c r="C674" s="523">
        <f t="shared" si="44"/>
        <v>45657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Дронамикс Кепитъл АД</v>
      </c>
      <c r="B675" s="89" t="str">
        <f t="shared" si="43"/>
        <v>206697857</v>
      </c>
      <c r="C675" s="523">
        <f t="shared" si="44"/>
        <v>45657</v>
      </c>
      <c r="D675" s="89" t="s">
        <v>535</v>
      </c>
      <c r="E675" s="89">
        <v>8</v>
      </c>
      <c r="F675" s="89" t="s">
        <v>534</v>
      </c>
      <c r="H675" s="89">
        <f>'Справка 6'!K15</f>
        <v>0</v>
      </c>
    </row>
    <row r="676" spans="1:8">
      <c r="A676" s="89" t="str">
        <f t="shared" si="42"/>
        <v>Дронамикс Кепитъл АД</v>
      </c>
      <c r="B676" s="89" t="str">
        <f t="shared" si="43"/>
        <v>206697857</v>
      </c>
      <c r="C676" s="523">
        <f t="shared" si="44"/>
        <v>45657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Дронамикс Кепитъл АД</v>
      </c>
      <c r="B677" s="89" t="str">
        <f t="shared" si="43"/>
        <v>206697857</v>
      </c>
      <c r="C677" s="523">
        <f t="shared" si="44"/>
        <v>45657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Дронамикс Кепитъл АД</v>
      </c>
      <c r="B678" s="89" t="str">
        <f t="shared" si="43"/>
        <v>206697857</v>
      </c>
      <c r="C678" s="523">
        <f t="shared" si="44"/>
        <v>45657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Дронамикс Кепитъл АД</v>
      </c>
      <c r="B679" s="89" t="str">
        <f t="shared" si="43"/>
        <v>206697857</v>
      </c>
      <c r="C679" s="523">
        <f t="shared" si="44"/>
        <v>45657</v>
      </c>
      <c r="D679" s="89" t="s">
        <v>545</v>
      </c>
      <c r="E679" s="89">
        <v>8</v>
      </c>
      <c r="F679" s="89" t="s">
        <v>828</v>
      </c>
      <c r="H679" s="89">
        <f>'Справка 6'!K19</f>
        <v>0</v>
      </c>
    </row>
    <row r="680" spans="1:8">
      <c r="A680" s="89" t="str">
        <f t="shared" si="42"/>
        <v>Дронамикс Кепитъл АД</v>
      </c>
      <c r="B680" s="89" t="str">
        <f t="shared" si="43"/>
        <v>206697857</v>
      </c>
      <c r="C680" s="523">
        <f t="shared" si="44"/>
        <v>45657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Дронамикс Кепитъл АД</v>
      </c>
      <c r="B681" s="89" t="str">
        <f t="shared" si="43"/>
        <v>206697857</v>
      </c>
      <c r="C681" s="523">
        <f t="shared" si="44"/>
        <v>45657</v>
      </c>
      <c r="D681" s="89" t="s">
        <v>549</v>
      </c>
      <c r="E681" s="89">
        <v>8</v>
      </c>
      <c r="F681" s="89" t="s">
        <v>548</v>
      </c>
      <c r="H681" s="89">
        <f>'Справка 6'!K21</f>
        <v>0</v>
      </c>
    </row>
    <row r="682" spans="1:8">
      <c r="A682" s="89" t="str">
        <f t="shared" si="42"/>
        <v>Дронамикс Кепитъл АД</v>
      </c>
      <c r="B682" s="89" t="str">
        <f t="shared" si="43"/>
        <v>206697857</v>
      </c>
      <c r="C682" s="523">
        <f t="shared" si="44"/>
        <v>45657</v>
      </c>
      <c r="D682" s="89" t="s">
        <v>553</v>
      </c>
      <c r="E682" s="89">
        <v>8</v>
      </c>
      <c r="F682" s="89" t="s">
        <v>552</v>
      </c>
      <c r="H682" s="89">
        <f>'Справка 6'!K23</f>
        <v>0</v>
      </c>
    </row>
    <row r="683" spans="1:8">
      <c r="A683" s="89" t="str">
        <f t="shared" si="42"/>
        <v>Дронамикс Кепитъл АД</v>
      </c>
      <c r="B683" s="89" t="str">
        <f t="shared" si="43"/>
        <v>206697857</v>
      </c>
      <c r="C683" s="523">
        <f t="shared" si="44"/>
        <v>45657</v>
      </c>
      <c r="D683" s="89" t="s">
        <v>555</v>
      </c>
      <c r="E683" s="89">
        <v>8</v>
      </c>
      <c r="F683" s="89" t="s">
        <v>554</v>
      </c>
      <c r="H683" s="89">
        <f>'Справка 6'!K24</f>
        <v>0</v>
      </c>
    </row>
    <row r="684" spans="1:8">
      <c r="A684" s="89" t="str">
        <f t="shared" si="42"/>
        <v>Дронамикс Кепитъл АД</v>
      </c>
      <c r="B684" s="89" t="str">
        <f t="shared" si="43"/>
        <v>206697857</v>
      </c>
      <c r="C684" s="523">
        <f t="shared" si="44"/>
        <v>45657</v>
      </c>
      <c r="D684" s="89" t="s">
        <v>557</v>
      </c>
      <c r="E684" s="89">
        <v>8</v>
      </c>
      <c r="F684" s="89" t="s">
        <v>556</v>
      </c>
      <c r="H684" s="89">
        <f>'Справка 6'!K25</f>
        <v>0</v>
      </c>
    </row>
    <row r="685" spans="1:8">
      <c r="A685" s="89" t="str">
        <f t="shared" si="42"/>
        <v>Дронамикс Кепитъл АД</v>
      </c>
      <c r="B685" s="89" t="str">
        <f t="shared" si="43"/>
        <v>206697857</v>
      </c>
      <c r="C685" s="523">
        <f t="shared" si="44"/>
        <v>45657</v>
      </c>
      <c r="D685" s="89" t="s">
        <v>558</v>
      </c>
      <c r="E685" s="89">
        <v>8</v>
      </c>
      <c r="F685" s="89" t="s">
        <v>542</v>
      </c>
      <c r="H685" s="89">
        <f>'Справка 6'!K26</f>
        <v>0</v>
      </c>
    </row>
    <row r="686" spans="1:8">
      <c r="A686" s="89" t="str">
        <f t="shared" si="42"/>
        <v>Дронамикс Кепитъл АД</v>
      </c>
      <c r="B686" s="89" t="str">
        <f t="shared" si="43"/>
        <v>206697857</v>
      </c>
      <c r="C686" s="523">
        <f t="shared" si="44"/>
        <v>45657</v>
      </c>
      <c r="D686" s="89" t="s">
        <v>560</v>
      </c>
      <c r="E686" s="89">
        <v>8</v>
      </c>
      <c r="F686" s="89" t="s">
        <v>863</v>
      </c>
      <c r="H686" s="89">
        <f>'Справка 6'!K27</f>
        <v>0</v>
      </c>
    </row>
    <row r="687" spans="1:8">
      <c r="A687" s="89" t="str">
        <f t="shared" si="42"/>
        <v>Дронамикс Кепитъл АД</v>
      </c>
      <c r="B687" s="89" t="str">
        <f t="shared" si="43"/>
        <v>206697857</v>
      </c>
      <c r="C687" s="523">
        <f t="shared" si="44"/>
        <v>45657</v>
      </c>
      <c r="D687" s="89" t="s">
        <v>562</v>
      </c>
      <c r="E687" s="89">
        <v>8</v>
      </c>
      <c r="F687" s="89" t="s">
        <v>561</v>
      </c>
      <c r="H687" s="89">
        <f>'Справка 6'!K29</f>
        <v>0</v>
      </c>
    </row>
    <row r="688" spans="1:8">
      <c r="A688" s="89" t="str">
        <f t="shared" si="42"/>
        <v>Дронамикс Кепитъл АД</v>
      </c>
      <c r="B688" s="89" t="str">
        <f t="shared" si="43"/>
        <v>206697857</v>
      </c>
      <c r="C688" s="523">
        <f t="shared" si="44"/>
        <v>45657</v>
      </c>
      <c r="D688" s="89" t="s">
        <v>563</v>
      </c>
      <c r="E688" s="89">
        <v>8</v>
      </c>
      <c r="F688" s="89" t="s">
        <v>108</v>
      </c>
      <c r="H688" s="89">
        <f>'Справка 6'!K30</f>
        <v>0</v>
      </c>
    </row>
    <row r="689" spans="1:8">
      <c r="A689" s="89" t="str">
        <f t="shared" si="42"/>
        <v>Дронамикс Кепитъл АД</v>
      </c>
      <c r="B689" s="89" t="str">
        <f t="shared" si="43"/>
        <v>206697857</v>
      </c>
      <c r="C689" s="523">
        <f t="shared" si="44"/>
        <v>45657</v>
      </c>
      <c r="D689" s="89" t="s">
        <v>564</v>
      </c>
      <c r="E689" s="89">
        <v>8</v>
      </c>
      <c r="F689" s="89" t="s">
        <v>110</v>
      </c>
      <c r="H689" s="89">
        <f>'Справка 6'!K31</f>
        <v>0</v>
      </c>
    </row>
    <row r="690" spans="1:8">
      <c r="A690" s="89" t="str">
        <f t="shared" si="42"/>
        <v>Дронамикс Кепитъл АД</v>
      </c>
      <c r="B690" s="89" t="str">
        <f t="shared" si="43"/>
        <v>206697857</v>
      </c>
      <c r="C690" s="523">
        <f t="shared" si="44"/>
        <v>45657</v>
      </c>
      <c r="D690" s="89" t="s">
        <v>565</v>
      </c>
      <c r="E690" s="89">
        <v>8</v>
      </c>
      <c r="F690" s="89" t="s">
        <v>113</v>
      </c>
      <c r="H690" s="89">
        <f>'Справка 6'!K32</f>
        <v>0</v>
      </c>
    </row>
    <row r="691" spans="1:8">
      <c r="A691" s="89" t="str">
        <f t="shared" si="42"/>
        <v>Дронамикс Кепитъл АД</v>
      </c>
      <c r="B691" s="89" t="str">
        <f t="shared" si="43"/>
        <v>206697857</v>
      </c>
      <c r="C691" s="523">
        <f t="shared" si="44"/>
        <v>45657</v>
      </c>
      <c r="D691" s="89" t="s">
        <v>566</v>
      </c>
      <c r="E691" s="89">
        <v>8</v>
      </c>
      <c r="F691" s="89" t="s">
        <v>115</v>
      </c>
      <c r="H691" s="89">
        <f>'Справка 6'!K33</f>
        <v>0</v>
      </c>
    </row>
    <row r="692" spans="1:8">
      <c r="A692" s="89" t="str">
        <f t="shared" si="42"/>
        <v>Дронамикс Кепитъл АД</v>
      </c>
      <c r="B692" s="89" t="str">
        <f t="shared" si="43"/>
        <v>206697857</v>
      </c>
      <c r="C692" s="523">
        <f t="shared" si="44"/>
        <v>45657</v>
      </c>
      <c r="D692" s="89" t="s">
        <v>568</v>
      </c>
      <c r="E692" s="89">
        <v>8</v>
      </c>
      <c r="F692" s="89" t="s">
        <v>567</v>
      </c>
      <c r="H692" s="89">
        <f>'Справка 6'!K34</f>
        <v>0</v>
      </c>
    </row>
    <row r="693" spans="1:8">
      <c r="A693" s="89" t="str">
        <f t="shared" si="42"/>
        <v>Дронамикс Кепитъл АД</v>
      </c>
      <c r="B693" s="89" t="str">
        <f t="shared" si="43"/>
        <v>206697857</v>
      </c>
      <c r="C693" s="523">
        <f t="shared" si="44"/>
        <v>45657</v>
      </c>
      <c r="D693" s="89" t="s">
        <v>569</v>
      </c>
      <c r="E693" s="89">
        <v>8</v>
      </c>
      <c r="F693" s="89" t="s">
        <v>121</v>
      </c>
      <c r="H693" s="89">
        <f>'Справка 6'!K35</f>
        <v>0</v>
      </c>
    </row>
    <row r="694" spans="1:8">
      <c r="A694" s="89" t="str">
        <f t="shared" si="42"/>
        <v>Дронамикс Кепитъл АД</v>
      </c>
      <c r="B694" s="89" t="str">
        <f t="shared" si="43"/>
        <v>206697857</v>
      </c>
      <c r="C694" s="523">
        <f t="shared" si="44"/>
        <v>45657</v>
      </c>
      <c r="D694" s="89" t="s">
        <v>571</v>
      </c>
      <c r="E694" s="89">
        <v>8</v>
      </c>
      <c r="F694" s="89" t="s">
        <v>570</v>
      </c>
      <c r="H694" s="89">
        <f>'Справка 6'!K36</f>
        <v>0</v>
      </c>
    </row>
    <row r="695" spans="1:8">
      <c r="A695" s="89" t="str">
        <f t="shared" si="42"/>
        <v>Дронамикс Кепитъл АД</v>
      </c>
      <c r="B695" s="89" t="str">
        <f t="shared" si="43"/>
        <v>206697857</v>
      </c>
      <c r="C695" s="523">
        <f t="shared" si="44"/>
        <v>45657</v>
      </c>
      <c r="D695" s="89" t="s">
        <v>573</v>
      </c>
      <c r="E695" s="89">
        <v>8</v>
      </c>
      <c r="F695" s="89" t="s">
        <v>572</v>
      </c>
      <c r="H695" s="89">
        <f>'Справка 6'!K37</f>
        <v>0</v>
      </c>
    </row>
    <row r="696" spans="1:8">
      <c r="A696" s="89" t="str">
        <f t="shared" si="42"/>
        <v>Дронамикс Кепитъл АД</v>
      </c>
      <c r="B696" s="89" t="str">
        <f t="shared" si="43"/>
        <v>206697857</v>
      </c>
      <c r="C696" s="523">
        <f t="shared" si="44"/>
        <v>45657</v>
      </c>
      <c r="D696" s="89" t="s">
        <v>575</v>
      </c>
      <c r="E696" s="89">
        <v>8</v>
      </c>
      <c r="F696" s="89" t="s">
        <v>574</v>
      </c>
      <c r="H696" s="89">
        <f>'Справка 6'!K38</f>
        <v>0</v>
      </c>
    </row>
    <row r="697" spans="1:8">
      <c r="A697" s="89" t="str">
        <f t="shared" si="42"/>
        <v>Дронамикс Кепитъл АД</v>
      </c>
      <c r="B697" s="89" t="str">
        <f t="shared" si="43"/>
        <v>206697857</v>
      </c>
      <c r="C697" s="523">
        <f t="shared" si="44"/>
        <v>45657</v>
      </c>
      <c r="D697" s="89" t="s">
        <v>576</v>
      </c>
      <c r="E697" s="89">
        <v>8</v>
      </c>
      <c r="F697" s="89" t="s">
        <v>542</v>
      </c>
      <c r="H697" s="89">
        <f>'Справка 6'!K39</f>
        <v>0</v>
      </c>
    </row>
    <row r="698" spans="1:8">
      <c r="A698" s="89" t="str">
        <f t="shared" si="42"/>
        <v>Дронамикс Кепитъл АД</v>
      </c>
      <c r="B698" s="89" t="str">
        <f t="shared" si="43"/>
        <v>206697857</v>
      </c>
      <c r="C698" s="523">
        <f t="shared" si="44"/>
        <v>45657</v>
      </c>
      <c r="D698" s="89" t="s">
        <v>578</v>
      </c>
      <c r="E698" s="89">
        <v>8</v>
      </c>
      <c r="F698" s="89" t="s">
        <v>827</v>
      </c>
      <c r="H698" s="89">
        <f>'Справка 6'!K40</f>
        <v>0</v>
      </c>
    </row>
    <row r="699" spans="1:8">
      <c r="A699" s="89" t="str">
        <f t="shared" si="42"/>
        <v>Дронамикс Кепитъл АД</v>
      </c>
      <c r="B699" s="89" t="str">
        <f t="shared" si="43"/>
        <v>206697857</v>
      </c>
      <c r="C699" s="523">
        <f t="shared" si="44"/>
        <v>45657</v>
      </c>
      <c r="D699" s="89" t="s">
        <v>581</v>
      </c>
      <c r="E699" s="89">
        <v>8</v>
      </c>
      <c r="F699" s="89" t="s">
        <v>580</v>
      </c>
      <c r="H699" s="89">
        <f>'Справка 6'!K41</f>
        <v>0</v>
      </c>
    </row>
    <row r="700" spans="1:8">
      <c r="A700" s="89" t="str">
        <f t="shared" si="42"/>
        <v>Дронамикс Кепитъл АД</v>
      </c>
      <c r="B700" s="89" t="str">
        <f t="shared" si="43"/>
        <v>206697857</v>
      </c>
      <c r="C700" s="523">
        <f t="shared" si="44"/>
        <v>45657</v>
      </c>
      <c r="D700" s="89" t="s">
        <v>583</v>
      </c>
      <c r="E700" s="89">
        <v>8</v>
      </c>
      <c r="F700" s="89" t="s">
        <v>582</v>
      </c>
      <c r="H700" s="89">
        <f>'Справка 6'!K42</f>
        <v>0</v>
      </c>
    </row>
    <row r="701" spans="1:8">
      <c r="A701" s="89" t="str">
        <f t="shared" si="42"/>
        <v>Дронамикс Кепитъл АД</v>
      </c>
      <c r="B701" s="89" t="str">
        <f t="shared" si="43"/>
        <v>206697857</v>
      </c>
      <c r="C701" s="523">
        <f t="shared" si="44"/>
        <v>45657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Дронамикс Кепитъл АД</v>
      </c>
      <c r="B702" s="89" t="str">
        <f t="shared" si="43"/>
        <v>206697857</v>
      </c>
      <c r="C702" s="523">
        <f t="shared" si="44"/>
        <v>45657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Дронамикс Кепитъл АД</v>
      </c>
      <c r="B703" s="89" t="str">
        <f t="shared" si="43"/>
        <v>206697857</v>
      </c>
      <c r="C703" s="523">
        <f t="shared" si="44"/>
        <v>45657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Дронамикс Кепитъл АД</v>
      </c>
      <c r="B704" s="89" t="str">
        <f t="shared" si="43"/>
        <v>206697857</v>
      </c>
      <c r="C704" s="523">
        <f t="shared" si="44"/>
        <v>45657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Дронамикс Кепитъл АД</v>
      </c>
      <c r="B705" s="89" t="str">
        <f t="shared" si="43"/>
        <v>206697857</v>
      </c>
      <c r="C705" s="523">
        <f t="shared" si="44"/>
        <v>45657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Дронамикс Кепитъл АД</v>
      </c>
      <c r="B706" s="89" t="str">
        <f t="shared" si="43"/>
        <v>206697857</v>
      </c>
      <c r="C706" s="523">
        <f t="shared" si="44"/>
        <v>45657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Дронамикс Кепитъл АД</v>
      </c>
      <c r="B707" s="89" t="str">
        <f t="shared" si="43"/>
        <v>206697857</v>
      </c>
      <c r="C707" s="523">
        <f t="shared" si="44"/>
        <v>45657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Дронамикс Кепитъл АД</v>
      </c>
      <c r="B708" s="89" t="str">
        <f t="shared" si="43"/>
        <v>206697857</v>
      </c>
      <c r="C708" s="523">
        <f t="shared" si="44"/>
        <v>45657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Дронамикс Кепитъл АД</v>
      </c>
      <c r="B709" s="89" t="str">
        <f t="shared" si="43"/>
        <v>206697857</v>
      </c>
      <c r="C709" s="523">
        <f t="shared" si="44"/>
        <v>45657</v>
      </c>
      <c r="D709" s="89" t="s">
        <v>545</v>
      </c>
      <c r="E709" s="89">
        <v>9</v>
      </c>
      <c r="F709" s="89" t="s">
        <v>828</v>
      </c>
      <c r="H709" s="89">
        <f>'Справка 6'!L19</f>
        <v>0</v>
      </c>
    </row>
    <row r="710" spans="1:8">
      <c r="A710" s="89" t="str">
        <f t="shared" si="42"/>
        <v>Дронамикс Кепитъл АД</v>
      </c>
      <c r="B710" s="89" t="str">
        <f t="shared" si="43"/>
        <v>206697857</v>
      </c>
      <c r="C710" s="523">
        <f t="shared" si="44"/>
        <v>45657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Дронамикс Кепитъл АД</v>
      </c>
      <c r="B711" s="89" t="str">
        <f t="shared" si="43"/>
        <v>206697857</v>
      </c>
      <c r="C711" s="523">
        <f t="shared" si="44"/>
        <v>45657</v>
      </c>
      <c r="D711" s="89" t="s">
        <v>549</v>
      </c>
      <c r="E711" s="89">
        <v>9</v>
      </c>
      <c r="F711" s="89" t="s">
        <v>548</v>
      </c>
      <c r="H711" s="89">
        <f>'Справка 6'!L21</f>
        <v>0</v>
      </c>
    </row>
    <row r="712" spans="1:8">
      <c r="A712" s="89" t="str">
        <f t="shared" si="42"/>
        <v>Дронамикс Кепитъл АД</v>
      </c>
      <c r="B712" s="89" t="str">
        <f t="shared" si="43"/>
        <v>206697857</v>
      </c>
      <c r="C712" s="523">
        <f t="shared" si="44"/>
        <v>45657</v>
      </c>
      <c r="D712" s="89" t="s">
        <v>553</v>
      </c>
      <c r="E712" s="89">
        <v>9</v>
      </c>
      <c r="F712" s="89" t="s">
        <v>552</v>
      </c>
      <c r="H712" s="89">
        <f>'Справка 6'!L23</f>
        <v>0</v>
      </c>
    </row>
    <row r="713" spans="1:8">
      <c r="A713" s="89" t="str">
        <f t="shared" si="42"/>
        <v>Дронамикс Кепитъл АД</v>
      </c>
      <c r="B713" s="89" t="str">
        <f t="shared" si="43"/>
        <v>206697857</v>
      </c>
      <c r="C713" s="523">
        <f t="shared" si="44"/>
        <v>45657</v>
      </c>
      <c r="D713" s="89" t="s">
        <v>555</v>
      </c>
      <c r="E713" s="89">
        <v>9</v>
      </c>
      <c r="F713" s="89" t="s">
        <v>554</v>
      </c>
      <c r="H713" s="89">
        <f>'Справка 6'!L24</f>
        <v>0</v>
      </c>
    </row>
    <row r="714" spans="1:8">
      <c r="A714" s="89" t="str">
        <f t="shared" si="42"/>
        <v>Дронамикс Кепитъл АД</v>
      </c>
      <c r="B714" s="89" t="str">
        <f t="shared" si="43"/>
        <v>206697857</v>
      </c>
      <c r="C714" s="523">
        <f t="shared" si="44"/>
        <v>45657</v>
      </c>
      <c r="D714" s="89" t="s">
        <v>557</v>
      </c>
      <c r="E714" s="89">
        <v>9</v>
      </c>
      <c r="F714" s="89" t="s">
        <v>556</v>
      </c>
      <c r="H714" s="89">
        <f>'Справка 6'!L25</f>
        <v>0</v>
      </c>
    </row>
    <row r="715" spans="1:8">
      <c r="A715" s="89" t="str">
        <f t="shared" si="42"/>
        <v>Дронамикс Кепитъл АД</v>
      </c>
      <c r="B715" s="89" t="str">
        <f t="shared" si="43"/>
        <v>206697857</v>
      </c>
      <c r="C715" s="523">
        <f t="shared" si="44"/>
        <v>45657</v>
      </c>
      <c r="D715" s="89" t="s">
        <v>558</v>
      </c>
      <c r="E715" s="89">
        <v>9</v>
      </c>
      <c r="F715" s="89" t="s">
        <v>542</v>
      </c>
      <c r="H715" s="89">
        <f>'Справка 6'!L26</f>
        <v>0</v>
      </c>
    </row>
    <row r="716" spans="1:8">
      <c r="A716" s="89" t="str">
        <f t="shared" si="42"/>
        <v>Дронамикс Кепитъл АД</v>
      </c>
      <c r="B716" s="89" t="str">
        <f t="shared" si="43"/>
        <v>206697857</v>
      </c>
      <c r="C716" s="523">
        <f t="shared" si="44"/>
        <v>45657</v>
      </c>
      <c r="D716" s="89" t="s">
        <v>560</v>
      </c>
      <c r="E716" s="89">
        <v>9</v>
      </c>
      <c r="F716" s="89" t="s">
        <v>863</v>
      </c>
      <c r="H716" s="89">
        <f>'Справка 6'!L27</f>
        <v>0</v>
      </c>
    </row>
    <row r="717" spans="1:8">
      <c r="A717" s="89" t="str">
        <f t="shared" ref="A717:A780" si="45">pdeName</f>
        <v>Дронамикс Кепитъл АД</v>
      </c>
      <c r="B717" s="89" t="str">
        <f t="shared" ref="B717:B780" si="46">pdeBulstat</f>
        <v>206697857</v>
      </c>
      <c r="C717" s="523">
        <f t="shared" ref="C717:C780" si="47">endDate</f>
        <v>45657</v>
      </c>
      <c r="D717" s="89" t="s">
        <v>562</v>
      </c>
      <c r="E717" s="89">
        <v>9</v>
      </c>
      <c r="F717" s="89" t="s">
        <v>561</v>
      </c>
      <c r="H717" s="89">
        <f>'Справка 6'!L29</f>
        <v>0</v>
      </c>
    </row>
    <row r="718" spans="1:8">
      <c r="A718" s="89" t="str">
        <f t="shared" si="45"/>
        <v>Дронамикс Кепитъл АД</v>
      </c>
      <c r="B718" s="89" t="str">
        <f t="shared" si="46"/>
        <v>206697857</v>
      </c>
      <c r="C718" s="523">
        <f t="shared" si="47"/>
        <v>45657</v>
      </c>
      <c r="D718" s="89" t="s">
        <v>563</v>
      </c>
      <c r="E718" s="89">
        <v>9</v>
      </c>
      <c r="F718" s="89" t="s">
        <v>108</v>
      </c>
      <c r="H718" s="89">
        <f>'Справка 6'!L30</f>
        <v>0</v>
      </c>
    </row>
    <row r="719" spans="1:8">
      <c r="A719" s="89" t="str">
        <f t="shared" si="45"/>
        <v>Дронамикс Кепитъл АД</v>
      </c>
      <c r="B719" s="89" t="str">
        <f t="shared" si="46"/>
        <v>206697857</v>
      </c>
      <c r="C719" s="523">
        <f t="shared" si="47"/>
        <v>45657</v>
      </c>
      <c r="D719" s="89" t="s">
        <v>564</v>
      </c>
      <c r="E719" s="89">
        <v>9</v>
      </c>
      <c r="F719" s="89" t="s">
        <v>110</v>
      </c>
      <c r="H719" s="89">
        <f>'Справка 6'!L31</f>
        <v>0</v>
      </c>
    </row>
    <row r="720" spans="1:8">
      <c r="A720" s="89" t="str">
        <f t="shared" si="45"/>
        <v>Дронамикс Кепитъл АД</v>
      </c>
      <c r="B720" s="89" t="str">
        <f t="shared" si="46"/>
        <v>206697857</v>
      </c>
      <c r="C720" s="523">
        <f t="shared" si="47"/>
        <v>45657</v>
      </c>
      <c r="D720" s="89" t="s">
        <v>565</v>
      </c>
      <c r="E720" s="89">
        <v>9</v>
      </c>
      <c r="F720" s="89" t="s">
        <v>113</v>
      </c>
      <c r="H720" s="89">
        <f>'Справка 6'!L32</f>
        <v>0</v>
      </c>
    </row>
    <row r="721" spans="1:8">
      <c r="A721" s="89" t="str">
        <f t="shared" si="45"/>
        <v>Дронамикс Кепитъл АД</v>
      </c>
      <c r="B721" s="89" t="str">
        <f t="shared" si="46"/>
        <v>206697857</v>
      </c>
      <c r="C721" s="523">
        <f t="shared" si="47"/>
        <v>45657</v>
      </c>
      <c r="D721" s="89" t="s">
        <v>566</v>
      </c>
      <c r="E721" s="89">
        <v>9</v>
      </c>
      <c r="F721" s="89" t="s">
        <v>115</v>
      </c>
      <c r="H721" s="89">
        <f>'Справка 6'!L33</f>
        <v>0</v>
      </c>
    </row>
    <row r="722" spans="1:8">
      <c r="A722" s="89" t="str">
        <f t="shared" si="45"/>
        <v>Дронамикс Кепитъл АД</v>
      </c>
      <c r="B722" s="89" t="str">
        <f t="shared" si="46"/>
        <v>206697857</v>
      </c>
      <c r="C722" s="523">
        <f t="shared" si="47"/>
        <v>45657</v>
      </c>
      <c r="D722" s="89" t="s">
        <v>568</v>
      </c>
      <c r="E722" s="89">
        <v>9</v>
      </c>
      <c r="F722" s="89" t="s">
        <v>567</v>
      </c>
      <c r="H722" s="89">
        <f>'Справка 6'!L34</f>
        <v>0</v>
      </c>
    </row>
    <row r="723" spans="1:8">
      <c r="A723" s="89" t="str">
        <f t="shared" si="45"/>
        <v>Дронамикс Кепитъл АД</v>
      </c>
      <c r="B723" s="89" t="str">
        <f t="shared" si="46"/>
        <v>206697857</v>
      </c>
      <c r="C723" s="523">
        <f t="shared" si="47"/>
        <v>45657</v>
      </c>
      <c r="D723" s="89" t="s">
        <v>569</v>
      </c>
      <c r="E723" s="89">
        <v>9</v>
      </c>
      <c r="F723" s="89" t="s">
        <v>121</v>
      </c>
      <c r="H723" s="89">
        <f>'Справка 6'!L35</f>
        <v>0</v>
      </c>
    </row>
    <row r="724" spans="1:8">
      <c r="A724" s="89" t="str">
        <f t="shared" si="45"/>
        <v>Дронамикс Кепитъл АД</v>
      </c>
      <c r="B724" s="89" t="str">
        <f t="shared" si="46"/>
        <v>206697857</v>
      </c>
      <c r="C724" s="523">
        <f t="shared" si="47"/>
        <v>45657</v>
      </c>
      <c r="D724" s="89" t="s">
        <v>571</v>
      </c>
      <c r="E724" s="89">
        <v>9</v>
      </c>
      <c r="F724" s="89" t="s">
        <v>570</v>
      </c>
      <c r="H724" s="89">
        <f>'Справка 6'!L36</f>
        <v>0</v>
      </c>
    </row>
    <row r="725" spans="1:8">
      <c r="A725" s="89" t="str">
        <f t="shared" si="45"/>
        <v>Дронамикс Кепитъл АД</v>
      </c>
      <c r="B725" s="89" t="str">
        <f t="shared" si="46"/>
        <v>206697857</v>
      </c>
      <c r="C725" s="523">
        <f t="shared" si="47"/>
        <v>45657</v>
      </c>
      <c r="D725" s="89" t="s">
        <v>573</v>
      </c>
      <c r="E725" s="89">
        <v>9</v>
      </c>
      <c r="F725" s="89" t="s">
        <v>572</v>
      </c>
      <c r="H725" s="89">
        <f>'Справка 6'!L37</f>
        <v>0</v>
      </c>
    </row>
    <row r="726" spans="1:8">
      <c r="A726" s="89" t="str">
        <f t="shared" si="45"/>
        <v>Дронамикс Кепитъл АД</v>
      </c>
      <c r="B726" s="89" t="str">
        <f t="shared" si="46"/>
        <v>206697857</v>
      </c>
      <c r="C726" s="523">
        <f t="shared" si="47"/>
        <v>45657</v>
      </c>
      <c r="D726" s="89" t="s">
        <v>575</v>
      </c>
      <c r="E726" s="89">
        <v>9</v>
      </c>
      <c r="F726" s="89" t="s">
        <v>574</v>
      </c>
      <c r="H726" s="89">
        <f>'Справка 6'!L38</f>
        <v>0</v>
      </c>
    </row>
    <row r="727" spans="1:8">
      <c r="A727" s="89" t="str">
        <f t="shared" si="45"/>
        <v>Дронамикс Кепитъл АД</v>
      </c>
      <c r="B727" s="89" t="str">
        <f t="shared" si="46"/>
        <v>206697857</v>
      </c>
      <c r="C727" s="523">
        <f t="shared" si="47"/>
        <v>45657</v>
      </c>
      <c r="D727" s="89" t="s">
        <v>576</v>
      </c>
      <c r="E727" s="89">
        <v>9</v>
      </c>
      <c r="F727" s="89" t="s">
        <v>542</v>
      </c>
      <c r="H727" s="89">
        <f>'Справка 6'!L39</f>
        <v>0</v>
      </c>
    </row>
    <row r="728" spans="1:8">
      <c r="A728" s="89" t="str">
        <f t="shared" si="45"/>
        <v>Дронамикс Кепитъл АД</v>
      </c>
      <c r="B728" s="89" t="str">
        <f t="shared" si="46"/>
        <v>206697857</v>
      </c>
      <c r="C728" s="523">
        <f t="shared" si="47"/>
        <v>45657</v>
      </c>
      <c r="D728" s="89" t="s">
        <v>578</v>
      </c>
      <c r="E728" s="89">
        <v>9</v>
      </c>
      <c r="F728" s="89" t="s">
        <v>827</v>
      </c>
      <c r="H728" s="89">
        <f>'Справка 6'!L40</f>
        <v>0</v>
      </c>
    </row>
    <row r="729" spans="1:8">
      <c r="A729" s="89" t="str">
        <f t="shared" si="45"/>
        <v>Дронамикс Кепитъл АД</v>
      </c>
      <c r="B729" s="89" t="str">
        <f t="shared" si="46"/>
        <v>206697857</v>
      </c>
      <c r="C729" s="523">
        <f t="shared" si="47"/>
        <v>45657</v>
      </c>
      <c r="D729" s="89" t="s">
        <v>581</v>
      </c>
      <c r="E729" s="89">
        <v>9</v>
      </c>
      <c r="F729" s="89" t="s">
        <v>580</v>
      </c>
      <c r="H729" s="89">
        <f>'Справка 6'!L41</f>
        <v>0</v>
      </c>
    </row>
    <row r="730" spans="1:8">
      <c r="A730" s="89" t="str">
        <f t="shared" si="45"/>
        <v>Дронамикс Кепитъл АД</v>
      </c>
      <c r="B730" s="89" t="str">
        <f t="shared" si="46"/>
        <v>206697857</v>
      </c>
      <c r="C730" s="523">
        <f t="shared" si="47"/>
        <v>45657</v>
      </c>
      <c r="D730" s="89" t="s">
        <v>583</v>
      </c>
      <c r="E730" s="89">
        <v>9</v>
      </c>
      <c r="F730" s="89" t="s">
        <v>582</v>
      </c>
      <c r="H730" s="89">
        <f>'Справка 6'!L42</f>
        <v>0</v>
      </c>
    </row>
    <row r="731" spans="1:8">
      <c r="A731" s="89" t="str">
        <f t="shared" si="45"/>
        <v>Дронамикс Кепитъл АД</v>
      </c>
      <c r="B731" s="89" t="str">
        <f t="shared" si="46"/>
        <v>206697857</v>
      </c>
      <c r="C731" s="523">
        <f t="shared" si="47"/>
        <v>45657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Дронамикс Кепитъл АД</v>
      </c>
      <c r="B732" s="89" t="str">
        <f t="shared" si="46"/>
        <v>206697857</v>
      </c>
      <c r="C732" s="523">
        <f t="shared" si="47"/>
        <v>45657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Дронамикс Кепитъл АД</v>
      </c>
      <c r="B733" s="89" t="str">
        <f t="shared" si="46"/>
        <v>206697857</v>
      </c>
      <c r="C733" s="523">
        <f t="shared" si="47"/>
        <v>45657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Дронамикс Кепитъл АД</v>
      </c>
      <c r="B734" s="89" t="str">
        <f t="shared" si="46"/>
        <v>206697857</v>
      </c>
      <c r="C734" s="523">
        <f t="shared" si="47"/>
        <v>45657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Дронамикс Кепитъл АД</v>
      </c>
      <c r="B735" s="89" t="str">
        <f t="shared" si="46"/>
        <v>206697857</v>
      </c>
      <c r="C735" s="523">
        <f t="shared" si="47"/>
        <v>45657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Дронамикс Кепитъл АД</v>
      </c>
      <c r="B736" s="89" t="str">
        <f t="shared" si="46"/>
        <v>206697857</v>
      </c>
      <c r="C736" s="523">
        <f t="shared" si="47"/>
        <v>45657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Дронамикс Кепитъл АД</v>
      </c>
      <c r="B737" s="89" t="str">
        <f t="shared" si="46"/>
        <v>206697857</v>
      </c>
      <c r="C737" s="523">
        <f t="shared" si="47"/>
        <v>45657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Дронамикс Кепитъл АД</v>
      </c>
      <c r="B738" s="89" t="str">
        <f t="shared" si="46"/>
        <v>206697857</v>
      </c>
      <c r="C738" s="523">
        <f t="shared" si="47"/>
        <v>45657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Дронамикс Кепитъл АД</v>
      </c>
      <c r="B739" s="89" t="str">
        <f t="shared" si="46"/>
        <v>206697857</v>
      </c>
      <c r="C739" s="523">
        <f t="shared" si="47"/>
        <v>45657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Дронамикс Кепитъл АД</v>
      </c>
      <c r="B740" s="89" t="str">
        <f t="shared" si="46"/>
        <v>206697857</v>
      </c>
      <c r="C740" s="523">
        <f t="shared" si="47"/>
        <v>45657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Дронамикс Кепитъл АД</v>
      </c>
      <c r="B741" s="89" t="str">
        <f t="shared" si="46"/>
        <v>206697857</v>
      </c>
      <c r="C741" s="523">
        <f t="shared" si="47"/>
        <v>45657</v>
      </c>
      <c r="D741" s="89" t="s">
        <v>549</v>
      </c>
      <c r="E741" s="89">
        <v>10</v>
      </c>
      <c r="F741" s="89" t="s">
        <v>548</v>
      </c>
      <c r="H741" s="89">
        <f>'Справка 6'!M21</f>
        <v>0</v>
      </c>
    </row>
    <row r="742" spans="1:8">
      <c r="A742" s="89" t="str">
        <f t="shared" si="45"/>
        <v>Дронамикс Кепитъл АД</v>
      </c>
      <c r="B742" s="89" t="str">
        <f t="shared" si="46"/>
        <v>206697857</v>
      </c>
      <c r="C742" s="523">
        <f t="shared" si="47"/>
        <v>45657</v>
      </c>
      <c r="D742" s="89" t="s">
        <v>553</v>
      </c>
      <c r="E742" s="89">
        <v>10</v>
      </c>
      <c r="F742" s="89" t="s">
        <v>552</v>
      </c>
      <c r="H742" s="89">
        <f>'Справка 6'!M23</f>
        <v>0</v>
      </c>
    </row>
    <row r="743" spans="1:8">
      <c r="A743" s="89" t="str">
        <f t="shared" si="45"/>
        <v>Дронамикс Кепитъл АД</v>
      </c>
      <c r="B743" s="89" t="str">
        <f t="shared" si="46"/>
        <v>206697857</v>
      </c>
      <c r="C743" s="523">
        <f t="shared" si="47"/>
        <v>45657</v>
      </c>
      <c r="D743" s="89" t="s">
        <v>555</v>
      </c>
      <c r="E743" s="89">
        <v>10</v>
      </c>
      <c r="F743" s="89" t="s">
        <v>554</v>
      </c>
      <c r="H743" s="89">
        <f>'Справка 6'!M24</f>
        <v>0</v>
      </c>
    </row>
    <row r="744" spans="1:8">
      <c r="A744" s="89" t="str">
        <f t="shared" si="45"/>
        <v>Дронамикс Кепитъл АД</v>
      </c>
      <c r="B744" s="89" t="str">
        <f t="shared" si="46"/>
        <v>206697857</v>
      </c>
      <c r="C744" s="523">
        <f t="shared" si="47"/>
        <v>45657</v>
      </c>
      <c r="D744" s="89" t="s">
        <v>557</v>
      </c>
      <c r="E744" s="89">
        <v>10</v>
      </c>
      <c r="F744" s="89" t="s">
        <v>556</v>
      </c>
      <c r="H744" s="89">
        <f>'Справка 6'!M25</f>
        <v>0</v>
      </c>
    </row>
    <row r="745" spans="1:8">
      <c r="A745" s="89" t="str">
        <f t="shared" si="45"/>
        <v>Дронамикс Кепитъл АД</v>
      </c>
      <c r="B745" s="89" t="str">
        <f t="shared" si="46"/>
        <v>206697857</v>
      </c>
      <c r="C745" s="523">
        <f t="shared" si="47"/>
        <v>45657</v>
      </c>
      <c r="D745" s="89" t="s">
        <v>558</v>
      </c>
      <c r="E745" s="89">
        <v>10</v>
      </c>
      <c r="F745" s="89" t="s">
        <v>542</v>
      </c>
      <c r="H745" s="89">
        <f>'Справка 6'!M26</f>
        <v>0</v>
      </c>
    </row>
    <row r="746" spans="1:8">
      <c r="A746" s="89" t="str">
        <f t="shared" si="45"/>
        <v>Дронамикс Кепитъл АД</v>
      </c>
      <c r="B746" s="89" t="str">
        <f t="shared" si="46"/>
        <v>206697857</v>
      </c>
      <c r="C746" s="523">
        <f t="shared" si="47"/>
        <v>45657</v>
      </c>
      <c r="D746" s="89" t="s">
        <v>560</v>
      </c>
      <c r="E746" s="89">
        <v>10</v>
      </c>
      <c r="F746" s="89" t="s">
        <v>863</v>
      </c>
      <c r="H746" s="89">
        <f>'Справка 6'!M27</f>
        <v>0</v>
      </c>
    </row>
    <row r="747" spans="1:8">
      <c r="A747" s="89" t="str">
        <f t="shared" si="45"/>
        <v>Дронамикс Кепитъл АД</v>
      </c>
      <c r="B747" s="89" t="str">
        <f t="shared" si="46"/>
        <v>206697857</v>
      </c>
      <c r="C747" s="523">
        <f t="shared" si="47"/>
        <v>45657</v>
      </c>
      <c r="D747" s="89" t="s">
        <v>562</v>
      </c>
      <c r="E747" s="89">
        <v>10</v>
      </c>
      <c r="F747" s="89" t="s">
        <v>561</v>
      </c>
      <c r="H747" s="89">
        <f>'Справка 6'!M29</f>
        <v>0</v>
      </c>
    </row>
    <row r="748" spans="1:8">
      <c r="A748" s="89" t="str">
        <f t="shared" si="45"/>
        <v>Дронамикс Кепитъл АД</v>
      </c>
      <c r="B748" s="89" t="str">
        <f t="shared" si="46"/>
        <v>206697857</v>
      </c>
      <c r="C748" s="523">
        <f t="shared" si="47"/>
        <v>45657</v>
      </c>
      <c r="D748" s="89" t="s">
        <v>563</v>
      </c>
      <c r="E748" s="89">
        <v>10</v>
      </c>
      <c r="F748" s="89" t="s">
        <v>108</v>
      </c>
      <c r="H748" s="89">
        <f>'Справка 6'!M30</f>
        <v>0</v>
      </c>
    </row>
    <row r="749" spans="1:8">
      <c r="A749" s="89" t="str">
        <f t="shared" si="45"/>
        <v>Дронамикс Кепитъл АД</v>
      </c>
      <c r="B749" s="89" t="str">
        <f t="shared" si="46"/>
        <v>206697857</v>
      </c>
      <c r="C749" s="523">
        <f t="shared" si="47"/>
        <v>45657</v>
      </c>
      <c r="D749" s="89" t="s">
        <v>564</v>
      </c>
      <c r="E749" s="89">
        <v>10</v>
      </c>
      <c r="F749" s="89" t="s">
        <v>110</v>
      </c>
      <c r="H749" s="89">
        <f>'Справка 6'!M31</f>
        <v>0</v>
      </c>
    </row>
    <row r="750" spans="1:8">
      <c r="A750" s="89" t="str">
        <f t="shared" si="45"/>
        <v>Дронамикс Кепитъл АД</v>
      </c>
      <c r="B750" s="89" t="str">
        <f t="shared" si="46"/>
        <v>206697857</v>
      </c>
      <c r="C750" s="523">
        <f t="shared" si="47"/>
        <v>45657</v>
      </c>
      <c r="D750" s="89" t="s">
        <v>565</v>
      </c>
      <c r="E750" s="89">
        <v>10</v>
      </c>
      <c r="F750" s="89" t="s">
        <v>113</v>
      </c>
      <c r="H750" s="89">
        <f>'Справка 6'!M32</f>
        <v>0</v>
      </c>
    </row>
    <row r="751" spans="1:8">
      <c r="A751" s="89" t="str">
        <f t="shared" si="45"/>
        <v>Дронамикс Кепитъл АД</v>
      </c>
      <c r="B751" s="89" t="str">
        <f t="shared" si="46"/>
        <v>206697857</v>
      </c>
      <c r="C751" s="523">
        <f t="shared" si="47"/>
        <v>45657</v>
      </c>
      <c r="D751" s="89" t="s">
        <v>566</v>
      </c>
      <c r="E751" s="89">
        <v>10</v>
      </c>
      <c r="F751" s="89" t="s">
        <v>115</v>
      </c>
      <c r="H751" s="89">
        <f>'Справка 6'!M33</f>
        <v>0</v>
      </c>
    </row>
    <row r="752" spans="1:8">
      <c r="A752" s="89" t="str">
        <f t="shared" si="45"/>
        <v>Дронамикс Кепитъл АД</v>
      </c>
      <c r="B752" s="89" t="str">
        <f t="shared" si="46"/>
        <v>206697857</v>
      </c>
      <c r="C752" s="523">
        <f t="shared" si="47"/>
        <v>45657</v>
      </c>
      <c r="D752" s="89" t="s">
        <v>568</v>
      </c>
      <c r="E752" s="89">
        <v>10</v>
      </c>
      <c r="F752" s="89" t="s">
        <v>567</v>
      </c>
      <c r="H752" s="89">
        <f>'Справка 6'!M34</f>
        <v>0</v>
      </c>
    </row>
    <row r="753" spans="1:8">
      <c r="A753" s="89" t="str">
        <f t="shared" si="45"/>
        <v>Дронамикс Кепитъл АД</v>
      </c>
      <c r="B753" s="89" t="str">
        <f t="shared" si="46"/>
        <v>206697857</v>
      </c>
      <c r="C753" s="523">
        <f t="shared" si="47"/>
        <v>45657</v>
      </c>
      <c r="D753" s="89" t="s">
        <v>569</v>
      </c>
      <c r="E753" s="89">
        <v>10</v>
      </c>
      <c r="F753" s="89" t="s">
        <v>121</v>
      </c>
      <c r="H753" s="89">
        <f>'Справка 6'!M35</f>
        <v>0</v>
      </c>
    </row>
    <row r="754" spans="1:8">
      <c r="A754" s="89" t="str">
        <f t="shared" si="45"/>
        <v>Дронамикс Кепитъл АД</v>
      </c>
      <c r="B754" s="89" t="str">
        <f t="shared" si="46"/>
        <v>206697857</v>
      </c>
      <c r="C754" s="523">
        <f t="shared" si="47"/>
        <v>45657</v>
      </c>
      <c r="D754" s="89" t="s">
        <v>571</v>
      </c>
      <c r="E754" s="89">
        <v>10</v>
      </c>
      <c r="F754" s="89" t="s">
        <v>570</v>
      </c>
      <c r="H754" s="89">
        <f>'Справка 6'!M36</f>
        <v>0</v>
      </c>
    </row>
    <row r="755" spans="1:8">
      <c r="A755" s="89" t="str">
        <f t="shared" si="45"/>
        <v>Дронамикс Кепитъл АД</v>
      </c>
      <c r="B755" s="89" t="str">
        <f t="shared" si="46"/>
        <v>206697857</v>
      </c>
      <c r="C755" s="523">
        <f t="shared" si="47"/>
        <v>45657</v>
      </c>
      <c r="D755" s="89" t="s">
        <v>573</v>
      </c>
      <c r="E755" s="89">
        <v>10</v>
      </c>
      <c r="F755" s="89" t="s">
        <v>572</v>
      </c>
      <c r="H755" s="89">
        <f>'Справка 6'!M37</f>
        <v>0</v>
      </c>
    </row>
    <row r="756" spans="1:8">
      <c r="A756" s="89" t="str">
        <f t="shared" si="45"/>
        <v>Дронамикс Кепитъл АД</v>
      </c>
      <c r="B756" s="89" t="str">
        <f t="shared" si="46"/>
        <v>206697857</v>
      </c>
      <c r="C756" s="523">
        <f t="shared" si="47"/>
        <v>45657</v>
      </c>
      <c r="D756" s="89" t="s">
        <v>575</v>
      </c>
      <c r="E756" s="89">
        <v>10</v>
      </c>
      <c r="F756" s="89" t="s">
        <v>574</v>
      </c>
      <c r="H756" s="89">
        <f>'Справка 6'!M38</f>
        <v>0</v>
      </c>
    </row>
    <row r="757" spans="1:8">
      <c r="A757" s="89" t="str">
        <f t="shared" si="45"/>
        <v>Дронамикс Кепитъл АД</v>
      </c>
      <c r="B757" s="89" t="str">
        <f t="shared" si="46"/>
        <v>206697857</v>
      </c>
      <c r="C757" s="523">
        <f t="shared" si="47"/>
        <v>45657</v>
      </c>
      <c r="D757" s="89" t="s">
        <v>576</v>
      </c>
      <c r="E757" s="89">
        <v>10</v>
      </c>
      <c r="F757" s="89" t="s">
        <v>542</v>
      </c>
      <c r="H757" s="89">
        <f>'Справка 6'!M39</f>
        <v>0</v>
      </c>
    </row>
    <row r="758" spans="1:8">
      <c r="A758" s="89" t="str">
        <f t="shared" si="45"/>
        <v>Дронамикс Кепитъл АД</v>
      </c>
      <c r="B758" s="89" t="str">
        <f t="shared" si="46"/>
        <v>206697857</v>
      </c>
      <c r="C758" s="523">
        <f t="shared" si="47"/>
        <v>45657</v>
      </c>
      <c r="D758" s="89" t="s">
        <v>578</v>
      </c>
      <c r="E758" s="89">
        <v>10</v>
      </c>
      <c r="F758" s="89" t="s">
        <v>827</v>
      </c>
      <c r="H758" s="89">
        <f>'Справка 6'!M40</f>
        <v>0</v>
      </c>
    </row>
    <row r="759" spans="1:8">
      <c r="A759" s="89" t="str">
        <f t="shared" si="45"/>
        <v>Дронамикс Кепитъл АД</v>
      </c>
      <c r="B759" s="89" t="str">
        <f t="shared" si="46"/>
        <v>206697857</v>
      </c>
      <c r="C759" s="523">
        <f t="shared" si="47"/>
        <v>45657</v>
      </c>
      <c r="D759" s="89" t="s">
        <v>581</v>
      </c>
      <c r="E759" s="89">
        <v>10</v>
      </c>
      <c r="F759" s="89" t="s">
        <v>580</v>
      </c>
      <c r="H759" s="89">
        <f>'Справка 6'!M41</f>
        <v>0</v>
      </c>
    </row>
    <row r="760" spans="1:8">
      <c r="A760" s="89" t="str">
        <f t="shared" si="45"/>
        <v>Дронамикс Кепитъл АД</v>
      </c>
      <c r="B760" s="89" t="str">
        <f t="shared" si="46"/>
        <v>206697857</v>
      </c>
      <c r="C760" s="523">
        <f t="shared" si="47"/>
        <v>45657</v>
      </c>
      <c r="D760" s="89" t="s">
        <v>583</v>
      </c>
      <c r="E760" s="89">
        <v>10</v>
      </c>
      <c r="F760" s="89" t="s">
        <v>582</v>
      </c>
      <c r="H760" s="89">
        <f>'Справка 6'!M42</f>
        <v>0</v>
      </c>
    </row>
    <row r="761" spans="1:8">
      <c r="A761" s="89" t="str">
        <f t="shared" si="45"/>
        <v>Дронамикс Кепитъл АД</v>
      </c>
      <c r="B761" s="89" t="str">
        <f t="shared" si="46"/>
        <v>206697857</v>
      </c>
      <c r="C761" s="523">
        <f t="shared" si="47"/>
        <v>45657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Дронамикс Кепитъл АД</v>
      </c>
      <c r="B762" s="89" t="str">
        <f t="shared" si="46"/>
        <v>206697857</v>
      </c>
      <c r="C762" s="523">
        <f t="shared" si="47"/>
        <v>45657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Дронамикс Кепитъл АД</v>
      </c>
      <c r="B763" s="89" t="str">
        <f t="shared" si="46"/>
        <v>206697857</v>
      </c>
      <c r="C763" s="523">
        <f t="shared" si="47"/>
        <v>45657</v>
      </c>
      <c r="D763" s="89" t="s">
        <v>529</v>
      </c>
      <c r="E763" s="89">
        <v>11</v>
      </c>
      <c r="F763" s="89" t="s">
        <v>528</v>
      </c>
      <c r="H763" s="89">
        <f>'Справка 6'!N13</f>
        <v>0</v>
      </c>
    </row>
    <row r="764" spans="1:8">
      <c r="A764" s="89" t="str">
        <f t="shared" si="45"/>
        <v>Дронамикс Кепитъл АД</v>
      </c>
      <c r="B764" s="89" t="str">
        <f t="shared" si="46"/>
        <v>206697857</v>
      </c>
      <c r="C764" s="523">
        <f t="shared" si="47"/>
        <v>45657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Дронамикс Кепитъл АД</v>
      </c>
      <c r="B765" s="89" t="str">
        <f t="shared" si="46"/>
        <v>206697857</v>
      </c>
      <c r="C765" s="523">
        <f t="shared" si="47"/>
        <v>45657</v>
      </c>
      <c r="D765" s="89" t="s">
        <v>535</v>
      </c>
      <c r="E765" s="89">
        <v>11</v>
      </c>
      <c r="F765" s="89" t="s">
        <v>534</v>
      </c>
      <c r="H765" s="89">
        <f>'Справка 6'!N15</f>
        <v>0</v>
      </c>
    </row>
    <row r="766" spans="1:8">
      <c r="A766" s="89" t="str">
        <f t="shared" si="45"/>
        <v>Дронамикс Кепитъл АД</v>
      </c>
      <c r="B766" s="89" t="str">
        <f t="shared" si="46"/>
        <v>206697857</v>
      </c>
      <c r="C766" s="523">
        <f t="shared" si="47"/>
        <v>45657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Дронамикс Кепитъл АД</v>
      </c>
      <c r="B767" s="89" t="str">
        <f t="shared" si="46"/>
        <v>206697857</v>
      </c>
      <c r="C767" s="523">
        <f t="shared" si="47"/>
        <v>45657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Дронамикс Кепитъл АД</v>
      </c>
      <c r="B768" s="89" t="str">
        <f t="shared" si="46"/>
        <v>206697857</v>
      </c>
      <c r="C768" s="523">
        <f t="shared" si="47"/>
        <v>45657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Дронамикс Кепитъл АД</v>
      </c>
      <c r="B769" s="89" t="str">
        <f t="shared" si="46"/>
        <v>206697857</v>
      </c>
      <c r="C769" s="523">
        <f t="shared" si="47"/>
        <v>45657</v>
      </c>
      <c r="D769" s="89" t="s">
        <v>545</v>
      </c>
      <c r="E769" s="89">
        <v>11</v>
      </c>
      <c r="F769" s="89" t="s">
        <v>828</v>
      </c>
      <c r="H769" s="89">
        <f>'Справка 6'!N19</f>
        <v>0</v>
      </c>
    </row>
    <row r="770" spans="1:8">
      <c r="A770" s="89" t="str">
        <f t="shared" si="45"/>
        <v>Дронамикс Кепитъл АД</v>
      </c>
      <c r="B770" s="89" t="str">
        <f t="shared" si="46"/>
        <v>206697857</v>
      </c>
      <c r="C770" s="523">
        <f t="shared" si="47"/>
        <v>45657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Дронамикс Кепитъл АД</v>
      </c>
      <c r="B771" s="89" t="str">
        <f t="shared" si="46"/>
        <v>206697857</v>
      </c>
      <c r="C771" s="523">
        <f t="shared" si="47"/>
        <v>45657</v>
      </c>
      <c r="D771" s="89" t="s">
        <v>549</v>
      </c>
      <c r="E771" s="89">
        <v>11</v>
      </c>
      <c r="F771" s="89" t="s">
        <v>548</v>
      </c>
      <c r="H771" s="89">
        <f>'Справка 6'!N21</f>
        <v>0</v>
      </c>
    </row>
    <row r="772" spans="1:8">
      <c r="A772" s="89" t="str">
        <f t="shared" si="45"/>
        <v>Дронамикс Кепитъл АД</v>
      </c>
      <c r="B772" s="89" t="str">
        <f t="shared" si="46"/>
        <v>206697857</v>
      </c>
      <c r="C772" s="523">
        <f t="shared" si="47"/>
        <v>45657</v>
      </c>
      <c r="D772" s="89" t="s">
        <v>553</v>
      </c>
      <c r="E772" s="89">
        <v>11</v>
      </c>
      <c r="F772" s="89" t="s">
        <v>552</v>
      </c>
      <c r="H772" s="89">
        <f>'Справка 6'!N23</f>
        <v>0</v>
      </c>
    </row>
    <row r="773" spans="1:8">
      <c r="A773" s="89" t="str">
        <f t="shared" si="45"/>
        <v>Дронамикс Кепитъл АД</v>
      </c>
      <c r="B773" s="89" t="str">
        <f t="shared" si="46"/>
        <v>206697857</v>
      </c>
      <c r="C773" s="523">
        <f t="shared" si="47"/>
        <v>45657</v>
      </c>
      <c r="D773" s="89" t="s">
        <v>555</v>
      </c>
      <c r="E773" s="89">
        <v>11</v>
      </c>
      <c r="F773" s="89" t="s">
        <v>554</v>
      </c>
      <c r="H773" s="89">
        <f>'Справка 6'!N24</f>
        <v>0</v>
      </c>
    </row>
    <row r="774" spans="1:8">
      <c r="A774" s="89" t="str">
        <f t="shared" si="45"/>
        <v>Дронамикс Кепитъл АД</v>
      </c>
      <c r="B774" s="89" t="str">
        <f t="shared" si="46"/>
        <v>206697857</v>
      </c>
      <c r="C774" s="523">
        <f t="shared" si="47"/>
        <v>45657</v>
      </c>
      <c r="D774" s="89" t="s">
        <v>557</v>
      </c>
      <c r="E774" s="89">
        <v>11</v>
      </c>
      <c r="F774" s="89" t="s">
        <v>556</v>
      </c>
      <c r="H774" s="89">
        <f>'Справка 6'!N25</f>
        <v>0</v>
      </c>
    </row>
    <row r="775" spans="1:8">
      <c r="A775" s="89" t="str">
        <f t="shared" si="45"/>
        <v>Дронамикс Кепитъл АД</v>
      </c>
      <c r="B775" s="89" t="str">
        <f t="shared" si="46"/>
        <v>206697857</v>
      </c>
      <c r="C775" s="523">
        <f t="shared" si="47"/>
        <v>45657</v>
      </c>
      <c r="D775" s="89" t="s">
        <v>558</v>
      </c>
      <c r="E775" s="89">
        <v>11</v>
      </c>
      <c r="F775" s="89" t="s">
        <v>542</v>
      </c>
      <c r="H775" s="89">
        <f>'Справка 6'!N26</f>
        <v>0</v>
      </c>
    </row>
    <row r="776" spans="1:8">
      <c r="A776" s="89" t="str">
        <f t="shared" si="45"/>
        <v>Дронамикс Кепитъл АД</v>
      </c>
      <c r="B776" s="89" t="str">
        <f t="shared" si="46"/>
        <v>206697857</v>
      </c>
      <c r="C776" s="523">
        <f t="shared" si="47"/>
        <v>45657</v>
      </c>
      <c r="D776" s="89" t="s">
        <v>560</v>
      </c>
      <c r="E776" s="89">
        <v>11</v>
      </c>
      <c r="F776" s="89" t="s">
        <v>863</v>
      </c>
      <c r="H776" s="89">
        <f>'Справка 6'!N27</f>
        <v>0</v>
      </c>
    </row>
    <row r="777" spans="1:8">
      <c r="A777" s="89" t="str">
        <f t="shared" si="45"/>
        <v>Дронамикс Кепитъл АД</v>
      </c>
      <c r="B777" s="89" t="str">
        <f t="shared" si="46"/>
        <v>206697857</v>
      </c>
      <c r="C777" s="523">
        <f t="shared" si="47"/>
        <v>45657</v>
      </c>
      <c r="D777" s="89" t="s">
        <v>562</v>
      </c>
      <c r="E777" s="89">
        <v>11</v>
      </c>
      <c r="F777" s="89" t="s">
        <v>561</v>
      </c>
      <c r="H777" s="89">
        <f>'Справка 6'!N29</f>
        <v>0</v>
      </c>
    </row>
    <row r="778" spans="1:8">
      <c r="A778" s="89" t="str">
        <f t="shared" si="45"/>
        <v>Дронамикс Кепитъл АД</v>
      </c>
      <c r="B778" s="89" t="str">
        <f t="shared" si="46"/>
        <v>206697857</v>
      </c>
      <c r="C778" s="523">
        <f t="shared" si="47"/>
        <v>45657</v>
      </c>
      <c r="D778" s="89" t="s">
        <v>563</v>
      </c>
      <c r="E778" s="89">
        <v>11</v>
      </c>
      <c r="F778" s="89" t="s">
        <v>108</v>
      </c>
      <c r="H778" s="89">
        <f>'Справка 6'!N30</f>
        <v>0</v>
      </c>
    </row>
    <row r="779" spans="1:8">
      <c r="A779" s="89" t="str">
        <f t="shared" si="45"/>
        <v>Дронамикс Кепитъл АД</v>
      </c>
      <c r="B779" s="89" t="str">
        <f t="shared" si="46"/>
        <v>206697857</v>
      </c>
      <c r="C779" s="523">
        <f t="shared" si="47"/>
        <v>45657</v>
      </c>
      <c r="D779" s="89" t="s">
        <v>564</v>
      </c>
      <c r="E779" s="89">
        <v>11</v>
      </c>
      <c r="F779" s="89" t="s">
        <v>110</v>
      </c>
      <c r="H779" s="89">
        <f>'Справка 6'!N31</f>
        <v>0</v>
      </c>
    </row>
    <row r="780" spans="1:8">
      <c r="A780" s="89" t="str">
        <f t="shared" si="45"/>
        <v>Дронамикс Кепитъл АД</v>
      </c>
      <c r="B780" s="89" t="str">
        <f t="shared" si="46"/>
        <v>206697857</v>
      </c>
      <c r="C780" s="523">
        <f t="shared" si="47"/>
        <v>45657</v>
      </c>
      <c r="D780" s="89" t="s">
        <v>565</v>
      </c>
      <c r="E780" s="89">
        <v>11</v>
      </c>
      <c r="F780" s="89" t="s">
        <v>113</v>
      </c>
      <c r="H780" s="89">
        <f>'Справка 6'!N32</f>
        <v>0</v>
      </c>
    </row>
    <row r="781" spans="1:8">
      <c r="A781" s="89" t="str">
        <f t="shared" ref="A781:A844" si="48">pdeName</f>
        <v>Дронамикс Кепитъл АД</v>
      </c>
      <c r="B781" s="89" t="str">
        <f t="shared" ref="B781:B844" si="49">pdeBulstat</f>
        <v>206697857</v>
      </c>
      <c r="C781" s="523">
        <f t="shared" ref="C781:C844" si="50">endDate</f>
        <v>45657</v>
      </c>
      <c r="D781" s="89" t="s">
        <v>566</v>
      </c>
      <c r="E781" s="89">
        <v>11</v>
      </c>
      <c r="F781" s="89" t="s">
        <v>115</v>
      </c>
      <c r="H781" s="89">
        <f>'Справка 6'!N33</f>
        <v>0</v>
      </c>
    </row>
    <row r="782" spans="1:8">
      <c r="A782" s="89" t="str">
        <f t="shared" si="48"/>
        <v>Дронамикс Кепитъл АД</v>
      </c>
      <c r="B782" s="89" t="str">
        <f t="shared" si="49"/>
        <v>206697857</v>
      </c>
      <c r="C782" s="523">
        <f t="shared" si="50"/>
        <v>45657</v>
      </c>
      <c r="D782" s="89" t="s">
        <v>568</v>
      </c>
      <c r="E782" s="89">
        <v>11</v>
      </c>
      <c r="F782" s="89" t="s">
        <v>567</v>
      </c>
      <c r="H782" s="89">
        <f>'Справка 6'!N34</f>
        <v>0</v>
      </c>
    </row>
    <row r="783" spans="1:8">
      <c r="A783" s="89" t="str">
        <f t="shared" si="48"/>
        <v>Дронамикс Кепитъл АД</v>
      </c>
      <c r="B783" s="89" t="str">
        <f t="shared" si="49"/>
        <v>206697857</v>
      </c>
      <c r="C783" s="523">
        <f t="shared" si="50"/>
        <v>45657</v>
      </c>
      <c r="D783" s="89" t="s">
        <v>569</v>
      </c>
      <c r="E783" s="89">
        <v>11</v>
      </c>
      <c r="F783" s="89" t="s">
        <v>121</v>
      </c>
      <c r="H783" s="89">
        <f>'Справка 6'!N35</f>
        <v>0</v>
      </c>
    </row>
    <row r="784" spans="1:8">
      <c r="A784" s="89" t="str">
        <f t="shared" si="48"/>
        <v>Дронамикс Кепитъл АД</v>
      </c>
      <c r="B784" s="89" t="str">
        <f t="shared" si="49"/>
        <v>206697857</v>
      </c>
      <c r="C784" s="523">
        <f t="shared" si="50"/>
        <v>45657</v>
      </c>
      <c r="D784" s="89" t="s">
        <v>571</v>
      </c>
      <c r="E784" s="89">
        <v>11</v>
      </c>
      <c r="F784" s="89" t="s">
        <v>570</v>
      </c>
      <c r="H784" s="89">
        <f>'Справка 6'!N36</f>
        <v>0</v>
      </c>
    </row>
    <row r="785" spans="1:8">
      <c r="A785" s="89" t="str">
        <f t="shared" si="48"/>
        <v>Дронамикс Кепитъл АД</v>
      </c>
      <c r="B785" s="89" t="str">
        <f t="shared" si="49"/>
        <v>206697857</v>
      </c>
      <c r="C785" s="523">
        <f t="shared" si="50"/>
        <v>45657</v>
      </c>
      <c r="D785" s="89" t="s">
        <v>573</v>
      </c>
      <c r="E785" s="89">
        <v>11</v>
      </c>
      <c r="F785" s="89" t="s">
        <v>572</v>
      </c>
      <c r="H785" s="89">
        <f>'Справка 6'!N37</f>
        <v>0</v>
      </c>
    </row>
    <row r="786" spans="1:8">
      <c r="A786" s="89" t="str">
        <f t="shared" si="48"/>
        <v>Дронамикс Кепитъл АД</v>
      </c>
      <c r="B786" s="89" t="str">
        <f t="shared" si="49"/>
        <v>206697857</v>
      </c>
      <c r="C786" s="523">
        <f t="shared" si="50"/>
        <v>45657</v>
      </c>
      <c r="D786" s="89" t="s">
        <v>575</v>
      </c>
      <c r="E786" s="89">
        <v>11</v>
      </c>
      <c r="F786" s="89" t="s">
        <v>574</v>
      </c>
      <c r="H786" s="89">
        <f>'Справка 6'!N38</f>
        <v>0</v>
      </c>
    </row>
    <row r="787" spans="1:8">
      <c r="A787" s="89" t="str">
        <f t="shared" si="48"/>
        <v>Дронамикс Кепитъл АД</v>
      </c>
      <c r="B787" s="89" t="str">
        <f t="shared" si="49"/>
        <v>206697857</v>
      </c>
      <c r="C787" s="523">
        <f t="shared" si="50"/>
        <v>45657</v>
      </c>
      <c r="D787" s="89" t="s">
        <v>576</v>
      </c>
      <c r="E787" s="89">
        <v>11</v>
      </c>
      <c r="F787" s="89" t="s">
        <v>542</v>
      </c>
      <c r="H787" s="89">
        <f>'Справка 6'!N39</f>
        <v>0</v>
      </c>
    </row>
    <row r="788" spans="1:8">
      <c r="A788" s="89" t="str">
        <f t="shared" si="48"/>
        <v>Дронамикс Кепитъл АД</v>
      </c>
      <c r="B788" s="89" t="str">
        <f t="shared" si="49"/>
        <v>206697857</v>
      </c>
      <c r="C788" s="523">
        <f t="shared" si="50"/>
        <v>45657</v>
      </c>
      <c r="D788" s="89" t="s">
        <v>578</v>
      </c>
      <c r="E788" s="89">
        <v>11</v>
      </c>
      <c r="F788" s="89" t="s">
        <v>827</v>
      </c>
      <c r="H788" s="89">
        <f>'Справка 6'!N40</f>
        <v>0</v>
      </c>
    </row>
    <row r="789" spans="1:8">
      <c r="A789" s="89" t="str">
        <f t="shared" si="48"/>
        <v>Дронамикс Кепитъл АД</v>
      </c>
      <c r="B789" s="89" t="str">
        <f t="shared" si="49"/>
        <v>206697857</v>
      </c>
      <c r="C789" s="523">
        <f t="shared" si="50"/>
        <v>45657</v>
      </c>
      <c r="D789" s="89" t="s">
        <v>581</v>
      </c>
      <c r="E789" s="89">
        <v>11</v>
      </c>
      <c r="F789" s="89" t="s">
        <v>580</v>
      </c>
      <c r="H789" s="89">
        <f>'Справка 6'!N41</f>
        <v>0</v>
      </c>
    </row>
    <row r="790" spans="1:8">
      <c r="A790" s="89" t="str">
        <f t="shared" si="48"/>
        <v>Дронамикс Кепитъл АД</v>
      </c>
      <c r="B790" s="89" t="str">
        <f t="shared" si="49"/>
        <v>206697857</v>
      </c>
      <c r="C790" s="523">
        <f t="shared" si="50"/>
        <v>45657</v>
      </c>
      <c r="D790" s="89" t="s">
        <v>583</v>
      </c>
      <c r="E790" s="89">
        <v>11</v>
      </c>
      <c r="F790" s="89" t="s">
        <v>582</v>
      </c>
      <c r="H790" s="89">
        <f>'Справка 6'!N42</f>
        <v>0</v>
      </c>
    </row>
    <row r="791" spans="1:8">
      <c r="A791" s="89" t="str">
        <f t="shared" si="48"/>
        <v>Дронамикс Кепитъл АД</v>
      </c>
      <c r="B791" s="89" t="str">
        <f t="shared" si="49"/>
        <v>206697857</v>
      </c>
      <c r="C791" s="523">
        <f t="shared" si="50"/>
        <v>45657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Дронамикс Кепитъл АД</v>
      </c>
      <c r="B792" s="89" t="str">
        <f t="shared" si="49"/>
        <v>206697857</v>
      </c>
      <c r="C792" s="523">
        <f t="shared" si="50"/>
        <v>45657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Дронамикс Кепитъл АД</v>
      </c>
      <c r="B793" s="89" t="str">
        <f t="shared" si="49"/>
        <v>206697857</v>
      </c>
      <c r="C793" s="523">
        <f t="shared" si="50"/>
        <v>45657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Дронамикс Кепитъл АД</v>
      </c>
      <c r="B794" s="89" t="str">
        <f t="shared" si="49"/>
        <v>206697857</v>
      </c>
      <c r="C794" s="523">
        <f t="shared" si="50"/>
        <v>45657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Дронамикс Кепитъл АД</v>
      </c>
      <c r="B795" s="89" t="str">
        <f t="shared" si="49"/>
        <v>206697857</v>
      </c>
      <c r="C795" s="523">
        <f t="shared" si="50"/>
        <v>45657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Дронамикс Кепитъл АД</v>
      </c>
      <c r="B796" s="89" t="str">
        <f t="shared" si="49"/>
        <v>206697857</v>
      </c>
      <c r="C796" s="523">
        <f t="shared" si="50"/>
        <v>45657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Дронамикс Кепитъл АД</v>
      </c>
      <c r="B797" s="89" t="str">
        <f t="shared" si="49"/>
        <v>206697857</v>
      </c>
      <c r="C797" s="523">
        <f t="shared" si="50"/>
        <v>45657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Дронамикс Кепитъл АД</v>
      </c>
      <c r="B798" s="89" t="str">
        <f t="shared" si="49"/>
        <v>206697857</v>
      </c>
      <c r="C798" s="523">
        <f t="shared" si="50"/>
        <v>45657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Дронамикс Кепитъл АД</v>
      </c>
      <c r="B799" s="89" t="str">
        <f t="shared" si="49"/>
        <v>206697857</v>
      </c>
      <c r="C799" s="523">
        <f t="shared" si="50"/>
        <v>45657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Дронамикс Кепитъл АД</v>
      </c>
      <c r="B800" s="89" t="str">
        <f t="shared" si="49"/>
        <v>206697857</v>
      </c>
      <c r="C800" s="523">
        <f t="shared" si="50"/>
        <v>45657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Дронамикс Кепитъл АД</v>
      </c>
      <c r="B801" s="89" t="str">
        <f t="shared" si="49"/>
        <v>206697857</v>
      </c>
      <c r="C801" s="523">
        <f t="shared" si="50"/>
        <v>45657</v>
      </c>
      <c r="D801" s="89" t="s">
        <v>549</v>
      </c>
      <c r="E801" s="89">
        <v>12</v>
      </c>
      <c r="F801" s="89" t="s">
        <v>548</v>
      </c>
      <c r="H801" s="89">
        <f>'Справка 6'!O21</f>
        <v>0</v>
      </c>
    </row>
    <row r="802" spans="1:8">
      <c r="A802" s="89" t="str">
        <f t="shared" si="48"/>
        <v>Дронамикс Кепитъл АД</v>
      </c>
      <c r="B802" s="89" t="str">
        <f t="shared" si="49"/>
        <v>206697857</v>
      </c>
      <c r="C802" s="523">
        <f t="shared" si="50"/>
        <v>45657</v>
      </c>
      <c r="D802" s="89" t="s">
        <v>553</v>
      </c>
      <c r="E802" s="89">
        <v>12</v>
      </c>
      <c r="F802" s="89" t="s">
        <v>552</v>
      </c>
      <c r="H802" s="89">
        <f>'Справка 6'!O23</f>
        <v>0</v>
      </c>
    </row>
    <row r="803" spans="1:8">
      <c r="A803" s="89" t="str">
        <f t="shared" si="48"/>
        <v>Дронамикс Кепитъл АД</v>
      </c>
      <c r="B803" s="89" t="str">
        <f t="shared" si="49"/>
        <v>206697857</v>
      </c>
      <c r="C803" s="523">
        <f t="shared" si="50"/>
        <v>45657</v>
      </c>
      <c r="D803" s="89" t="s">
        <v>555</v>
      </c>
      <c r="E803" s="89">
        <v>12</v>
      </c>
      <c r="F803" s="89" t="s">
        <v>554</v>
      </c>
      <c r="H803" s="89">
        <f>'Справка 6'!O24</f>
        <v>0</v>
      </c>
    </row>
    <row r="804" spans="1:8">
      <c r="A804" s="89" t="str">
        <f t="shared" si="48"/>
        <v>Дронамикс Кепитъл АД</v>
      </c>
      <c r="B804" s="89" t="str">
        <f t="shared" si="49"/>
        <v>206697857</v>
      </c>
      <c r="C804" s="523">
        <f t="shared" si="50"/>
        <v>45657</v>
      </c>
      <c r="D804" s="89" t="s">
        <v>557</v>
      </c>
      <c r="E804" s="89">
        <v>12</v>
      </c>
      <c r="F804" s="89" t="s">
        <v>556</v>
      </c>
      <c r="H804" s="89">
        <f>'Справка 6'!O25</f>
        <v>0</v>
      </c>
    </row>
    <row r="805" spans="1:8">
      <c r="A805" s="89" t="str">
        <f t="shared" si="48"/>
        <v>Дронамикс Кепитъл АД</v>
      </c>
      <c r="B805" s="89" t="str">
        <f t="shared" si="49"/>
        <v>206697857</v>
      </c>
      <c r="C805" s="523">
        <f t="shared" si="50"/>
        <v>45657</v>
      </c>
      <c r="D805" s="89" t="s">
        <v>558</v>
      </c>
      <c r="E805" s="89">
        <v>12</v>
      </c>
      <c r="F805" s="89" t="s">
        <v>542</v>
      </c>
      <c r="H805" s="89">
        <f>'Справка 6'!O26</f>
        <v>0</v>
      </c>
    </row>
    <row r="806" spans="1:8">
      <c r="A806" s="89" t="str">
        <f t="shared" si="48"/>
        <v>Дронамикс Кепитъл АД</v>
      </c>
      <c r="B806" s="89" t="str">
        <f t="shared" si="49"/>
        <v>206697857</v>
      </c>
      <c r="C806" s="523">
        <f t="shared" si="50"/>
        <v>45657</v>
      </c>
      <c r="D806" s="89" t="s">
        <v>560</v>
      </c>
      <c r="E806" s="89">
        <v>12</v>
      </c>
      <c r="F806" s="89" t="s">
        <v>863</v>
      </c>
      <c r="H806" s="89">
        <f>'Справка 6'!O27</f>
        <v>0</v>
      </c>
    </row>
    <row r="807" spans="1:8">
      <c r="A807" s="89" t="str">
        <f t="shared" si="48"/>
        <v>Дронамикс Кепитъл АД</v>
      </c>
      <c r="B807" s="89" t="str">
        <f t="shared" si="49"/>
        <v>206697857</v>
      </c>
      <c r="C807" s="523">
        <f t="shared" si="50"/>
        <v>45657</v>
      </c>
      <c r="D807" s="89" t="s">
        <v>562</v>
      </c>
      <c r="E807" s="89">
        <v>12</v>
      </c>
      <c r="F807" s="89" t="s">
        <v>561</v>
      </c>
      <c r="H807" s="89">
        <f>'Справка 6'!O29</f>
        <v>0</v>
      </c>
    </row>
    <row r="808" spans="1:8">
      <c r="A808" s="89" t="str">
        <f t="shared" si="48"/>
        <v>Дронамикс Кепитъл АД</v>
      </c>
      <c r="B808" s="89" t="str">
        <f t="shared" si="49"/>
        <v>206697857</v>
      </c>
      <c r="C808" s="523">
        <f t="shared" si="50"/>
        <v>45657</v>
      </c>
      <c r="D808" s="89" t="s">
        <v>563</v>
      </c>
      <c r="E808" s="89">
        <v>12</v>
      </c>
      <c r="F808" s="89" t="s">
        <v>108</v>
      </c>
      <c r="H808" s="89">
        <f>'Справка 6'!O30</f>
        <v>0</v>
      </c>
    </row>
    <row r="809" spans="1:8">
      <c r="A809" s="89" t="str">
        <f t="shared" si="48"/>
        <v>Дронамикс Кепитъл АД</v>
      </c>
      <c r="B809" s="89" t="str">
        <f t="shared" si="49"/>
        <v>206697857</v>
      </c>
      <c r="C809" s="523">
        <f t="shared" si="50"/>
        <v>45657</v>
      </c>
      <c r="D809" s="89" t="s">
        <v>564</v>
      </c>
      <c r="E809" s="89">
        <v>12</v>
      </c>
      <c r="F809" s="89" t="s">
        <v>110</v>
      </c>
      <c r="H809" s="89">
        <f>'Справка 6'!O31</f>
        <v>0</v>
      </c>
    </row>
    <row r="810" spans="1:8">
      <c r="A810" s="89" t="str">
        <f t="shared" si="48"/>
        <v>Дронамикс Кепитъл АД</v>
      </c>
      <c r="B810" s="89" t="str">
        <f t="shared" si="49"/>
        <v>206697857</v>
      </c>
      <c r="C810" s="523">
        <f t="shared" si="50"/>
        <v>45657</v>
      </c>
      <c r="D810" s="89" t="s">
        <v>565</v>
      </c>
      <c r="E810" s="89">
        <v>12</v>
      </c>
      <c r="F810" s="89" t="s">
        <v>113</v>
      </c>
      <c r="H810" s="89">
        <f>'Справка 6'!O32</f>
        <v>0</v>
      </c>
    </row>
    <row r="811" spans="1:8">
      <c r="A811" s="89" t="str">
        <f t="shared" si="48"/>
        <v>Дронамикс Кепитъл АД</v>
      </c>
      <c r="B811" s="89" t="str">
        <f t="shared" si="49"/>
        <v>206697857</v>
      </c>
      <c r="C811" s="523">
        <f t="shared" si="50"/>
        <v>45657</v>
      </c>
      <c r="D811" s="89" t="s">
        <v>566</v>
      </c>
      <c r="E811" s="89">
        <v>12</v>
      </c>
      <c r="F811" s="89" t="s">
        <v>115</v>
      </c>
      <c r="H811" s="89">
        <f>'Справка 6'!O33</f>
        <v>0</v>
      </c>
    </row>
    <row r="812" spans="1:8">
      <c r="A812" s="89" t="str">
        <f t="shared" si="48"/>
        <v>Дронамикс Кепитъл АД</v>
      </c>
      <c r="B812" s="89" t="str">
        <f t="shared" si="49"/>
        <v>206697857</v>
      </c>
      <c r="C812" s="523">
        <f t="shared" si="50"/>
        <v>45657</v>
      </c>
      <c r="D812" s="89" t="s">
        <v>568</v>
      </c>
      <c r="E812" s="89">
        <v>12</v>
      </c>
      <c r="F812" s="89" t="s">
        <v>567</v>
      </c>
      <c r="H812" s="89">
        <f>'Справка 6'!O34</f>
        <v>0</v>
      </c>
    </row>
    <row r="813" spans="1:8">
      <c r="A813" s="89" t="str">
        <f t="shared" si="48"/>
        <v>Дронамикс Кепитъл АД</v>
      </c>
      <c r="B813" s="89" t="str">
        <f t="shared" si="49"/>
        <v>206697857</v>
      </c>
      <c r="C813" s="523">
        <f t="shared" si="50"/>
        <v>45657</v>
      </c>
      <c r="D813" s="89" t="s">
        <v>569</v>
      </c>
      <c r="E813" s="89">
        <v>12</v>
      </c>
      <c r="F813" s="89" t="s">
        <v>121</v>
      </c>
      <c r="H813" s="89">
        <f>'Справка 6'!O35</f>
        <v>0</v>
      </c>
    </row>
    <row r="814" spans="1:8">
      <c r="A814" s="89" t="str">
        <f t="shared" si="48"/>
        <v>Дронамикс Кепитъл АД</v>
      </c>
      <c r="B814" s="89" t="str">
        <f t="shared" si="49"/>
        <v>206697857</v>
      </c>
      <c r="C814" s="523">
        <f t="shared" si="50"/>
        <v>45657</v>
      </c>
      <c r="D814" s="89" t="s">
        <v>571</v>
      </c>
      <c r="E814" s="89">
        <v>12</v>
      </c>
      <c r="F814" s="89" t="s">
        <v>570</v>
      </c>
      <c r="H814" s="89">
        <f>'Справка 6'!O36</f>
        <v>0</v>
      </c>
    </row>
    <row r="815" spans="1:8">
      <c r="A815" s="89" t="str">
        <f t="shared" si="48"/>
        <v>Дронамикс Кепитъл АД</v>
      </c>
      <c r="B815" s="89" t="str">
        <f t="shared" si="49"/>
        <v>206697857</v>
      </c>
      <c r="C815" s="523">
        <f t="shared" si="50"/>
        <v>45657</v>
      </c>
      <c r="D815" s="89" t="s">
        <v>573</v>
      </c>
      <c r="E815" s="89">
        <v>12</v>
      </c>
      <c r="F815" s="89" t="s">
        <v>572</v>
      </c>
      <c r="H815" s="89">
        <f>'Справка 6'!O37</f>
        <v>0</v>
      </c>
    </row>
    <row r="816" spans="1:8">
      <c r="A816" s="89" t="str">
        <f t="shared" si="48"/>
        <v>Дронамикс Кепитъл АД</v>
      </c>
      <c r="B816" s="89" t="str">
        <f t="shared" si="49"/>
        <v>206697857</v>
      </c>
      <c r="C816" s="523">
        <f t="shared" si="50"/>
        <v>45657</v>
      </c>
      <c r="D816" s="89" t="s">
        <v>575</v>
      </c>
      <c r="E816" s="89">
        <v>12</v>
      </c>
      <c r="F816" s="89" t="s">
        <v>574</v>
      </c>
      <c r="H816" s="89">
        <f>'Справка 6'!O38</f>
        <v>0</v>
      </c>
    </row>
    <row r="817" spans="1:8">
      <c r="A817" s="89" t="str">
        <f t="shared" si="48"/>
        <v>Дронамикс Кепитъл АД</v>
      </c>
      <c r="B817" s="89" t="str">
        <f t="shared" si="49"/>
        <v>206697857</v>
      </c>
      <c r="C817" s="523">
        <f t="shared" si="50"/>
        <v>45657</v>
      </c>
      <c r="D817" s="89" t="s">
        <v>576</v>
      </c>
      <c r="E817" s="89">
        <v>12</v>
      </c>
      <c r="F817" s="89" t="s">
        <v>542</v>
      </c>
      <c r="H817" s="89">
        <f>'Справка 6'!O39</f>
        <v>0</v>
      </c>
    </row>
    <row r="818" spans="1:8">
      <c r="A818" s="89" t="str">
        <f t="shared" si="48"/>
        <v>Дронамикс Кепитъл АД</v>
      </c>
      <c r="B818" s="89" t="str">
        <f t="shared" si="49"/>
        <v>206697857</v>
      </c>
      <c r="C818" s="523">
        <f t="shared" si="50"/>
        <v>45657</v>
      </c>
      <c r="D818" s="89" t="s">
        <v>578</v>
      </c>
      <c r="E818" s="89">
        <v>12</v>
      </c>
      <c r="F818" s="89" t="s">
        <v>827</v>
      </c>
      <c r="H818" s="89">
        <f>'Справка 6'!O40</f>
        <v>0</v>
      </c>
    </row>
    <row r="819" spans="1:8">
      <c r="A819" s="89" t="str">
        <f t="shared" si="48"/>
        <v>Дронамикс Кепитъл АД</v>
      </c>
      <c r="B819" s="89" t="str">
        <f t="shared" si="49"/>
        <v>206697857</v>
      </c>
      <c r="C819" s="523">
        <f t="shared" si="50"/>
        <v>45657</v>
      </c>
      <c r="D819" s="89" t="s">
        <v>581</v>
      </c>
      <c r="E819" s="89">
        <v>12</v>
      </c>
      <c r="F819" s="89" t="s">
        <v>580</v>
      </c>
      <c r="H819" s="89">
        <f>'Справка 6'!O41</f>
        <v>0</v>
      </c>
    </row>
    <row r="820" spans="1:8">
      <c r="A820" s="89" t="str">
        <f t="shared" si="48"/>
        <v>Дронамикс Кепитъл АД</v>
      </c>
      <c r="B820" s="89" t="str">
        <f t="shared" si="49"/>
        <v>206697857</v>
      </c>
      <c r="C820" s="523">
        <f t="shared" si="50"/>
        <v>45657</v>
      </c>
      <c r="D820" s="89" t="s">
        <v>583</v>
      </c>
      <c r="E820" s="89">
        <v>12</v>
      </c>
      <c r="F820" s="89" t="s">
        <v>582</v>
      </c>
      <c r="H820" s="89">
        <f>'Справка 6'!O42</f>
        <v>0</v>
      </c>
    </row>
    <row r="821" spans="1:8">
      <c r="A821" s="89" t="str">
        <f t="shared" si="48"/>
        <v>Дронамикс Кепитъл АД</v>
      </c>
      <c r="B821" s="89" t="str">
        <f t="shared" si="49"/>
        <v>206697857</v>
      </c>
      <c r="C821" s="523">
        <f t="shared" si="50"/>
        <v>45657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Дронамикс Кепитъл АД</v>
      </c>
      <c r="B822" s="89" t="str">
        <f t="shared" si="49"/>
        <v>206697857</v>
      </c>
      <c r="C822" s="523">
        <f t="shared" si="50"/>
        <v>45657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Дронамикс Кепитъл АД</v>
      </c>
      <c r="B823" s="89" t="str">
        <f t="shared" si="49"/>
        <v>206697857</v>
      </c>
      <c r="C823" s="523">
        <f t="shared" si="50"/>
        <v>45657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Дронамикс Кепитъл АД</v>
      </c>
      <c r="B824" s="89" t="str">
        <f t="shared" si="49"/>
        <v>206697857</v>
      </c>
      <c r="C824" s="523">
        <f t="shared" si="50"/>
        <v>45657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Дронамикс Кепитъл АД</v>
      </c>
      <c r="B825" s="89" t="str">
        <f t="shared" si="49"/>
        <v>206697857</v>
      </c>
      <c r="C825" s="523">
        <f t="shared" si="50"/>
        <v>45657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Дронамикс Кепитъл АД</v>
      </c>
      <c r="B826" s="89" t="str">
        <f t="shared" si="49"/>
        <v>206697857</v>
      </c>
      <c r="C826" s="523">
        <f t="shared" si="50"/>
        <v>45657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Дронамикс Кепитъл АД</v>
      </c>
      <c r="B827" s="89" t="str">
        <f t="shared" si="49"/>
        <v>206697857</v>
      </c>
      <c r="C827" s="523">
        <f t="shared" si="50"/>
        <v>45657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Дронамикс Кепитъл АД</v>
      </c>
      <c r="B828" s="89" t="str">
        <f t="shared" si="49"/>
        <v>206697857</v>
      </c>
      <c r="C828" s="523">
        <f t="shared" si="50"/>
        <v>45657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Дронамикс Кепитъл АД</v>
      </c>
      <c r="B829" s="89" t="str">
        <f t="shared" si="49"/>
        <v>206697857</v>
      </c>
      <c r="C829" s="523">
        <f t="shared" si="50"/>
        <v>45657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Дронамикс Кепитъл АД</v>
      </c>
      <c r="B830" s="89" t="str">
        <f t="shared" si="49"/>
        <v>206697857</v>
      </c>
      <c r="C830" s="523">
        <f t="shared" si="50"/>
        <v>45657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Дронамикс Кепитъл АД</v>
      </c>
      <c r="B831" s="89" t="str">
        <f t="shared" si="49"/>
        <v>206697857</v>
      </c>
      <c r="C831" s="523">
        <f t="shared" si="50"/>
        <v>45657</v>
      </c>
      <c r="D831" s="89" t="s">
        <v>549</v>
      </c>
      <c r="E831" s="89">
        <v>13</v>
      </c>
      <c r="F831" s="89" t="s">
        <v>548</v>
      </c>
      <c r="H831" s="89">
        <f>'Справка 6'!P21</f>
        <v>0</v>
      </c>
    </row>
    <row r="832" spans="1:8">
      <c r="A832" s="89" t="str">
        <f t="shared" si="48"/>
        <v>Дронамикс Кепитъл АД</v>
      </c>
      <c r="B832" s="89" t="str">
        <f t="shared" si="49"/>
        <v>206697857</v>
      </c>
      <c r="C832" s="523">
        <f t="shared" si="50"/>
        <v>45657</v>
      </c>
      <c r="D832" s="89" t="s">
        <v>553</v>
      </c>
      <c r="E832" s="89">
        <v>13</v>
      </c>
      <c r="F832" s="89" t="s">
        <v>552</v>
      </c>
      <c r="H832" s="89">
        <f>'Справка 6'!P23</f>
        <v>0</v>
      </c>
    </row>
    <row r="833" spans="1:8">
      <c r="A833" s="89" t="str">
        <f t="shared" si="48"/>
        <v>Дронамикс Кепитъл АД</v>
      </c>
      <c r="B833" s="89" t="str">
        <f t="shared" si="49"/>
        <v>206697857</v>
      </c>
      <c r="C833" s="523">
        <f t="shared" si="50"/>
        <v>45657</v>
      </c>
      <c r="D833" s="89" t="s">
        <v>555</v>
      </c>
      <c r="E833" s="89">
        <v>13</v>
      </c>
      <c r="F833" s="89" t="s">
        <v>554</v>
      </c>
      <c r="H833" s="89">
        <f>'Справка 6'!P24</f>
        <v>0</v>
      </c>
    </row>
    <row r="834" spans="1:8">
      <c r="A834" s="89" t="str">
        <f t="shared" si="48"/>
        <v>Дронамикс Кепитъл АД</v>
      </c>
      <c r="B834" s="89" t="str">
        <f t="shared" si="49"/>
        <v>206697857</v>
      </c>
      <c r="C834" s="523">
        <f t="shared" si="50"/>
        <v>45657</v>
      </c>
      <c r="D834" s="89" t="s">
        <v>557</v>
      </c>
      <c r="E834" s="89">
        <v>13</v>
      </c>
      <c r="F834" s="89" t="s">
        <v>556</v>
      </c>
      <c r="H834" s="89">
        <f>'Справка 6'!P25</f>
        <v>0</v>
      </c>
    </row>
    <row r="835" spans="1:8">
      <c r="A835" s="89" t="str">
        <f t="shared" si="48"/>
        <v>Дронамикс Кепитъл АД</v>
      </c>
      <c r="B835" s="89" t="str">
        <f t="shared" si="49"/>
        <v>206697857</v>
      </c>
      <c r="C835" s="523">
        <f t="shared" si="50"/>
        <v>45657</v>
      </c>
      <c r="D835" s="89" t="s">
        <v>558</v>
      </c>
      <c r="E835" s="89">
        <v>13</v>
      </c>
      <c r="F835" s="89" t="s">
        <v>542</v>
      </c>
      <c r="H835" s="89">
        <f>'Справка 6'!P26</f>
        <v>0</v>
      </c>
    </row>
    <row r="836" spans="1:8">
      <c r="A836" s="89" t="str">
        <f t="shared" si="48"/>
        <v>Дронамикс Кепитъл АД</v>
      </c>
      <c r="B836" s="89" t="str">
        <f t="shared" si="49"/>
        <v>206697857</v>
      </c>
      <c r="C836" s="523">
        <f t="shared" si="50"/>
        <v>45657</v>
      </c>
      <c r="D836" s="89" t="s">
        <v>560</v>
      </c>
      <c r="E836" s="89">
        <v>13</v>
      </c>
      <c r="F836" s="89" t="s">
        <v>863</v>
      </c>
      <c r="H836" s="89">
        <f>'Справка 6'!P27</f>
        <v>0</v>
      </c>
    </row>
    <row r="837" spans="1:8">
      <c r="A837" s="89" t="str">
        <f t="shared" si="48"/>
        <v>Дронамикс Кепитъл АД</v>
      </c>
      <c r="B837" s="89" t="str">
        <f t="shared" si="49"/>
        <v>206697857</v>
      </c>
      <c r="C837" s="523">
        <f t="shared" si="50"/>
        <v>45657</v>
      </c>
      <c r="D837" s="89" t="s">
        <v>562</v>
      </c>
      <c r="E837" s="89">
        <v>13</v>
      </c>
      <c r="F837" s="89" t="s">
        <v>561</v>
      </c>
      <c r="H837" s="89">
        <f>'Справка 6'!P29</f>
        <v>0</v>
      </c>
    </row>
    <row r="838" spans="1:8">
      <c r="A838" s="89" t="str">
        <f t="shared" si="48"/>
        <v>Дронамикс Кепитъл АД</v>
      </c>
      <c r="B838" s="89" t="str">
        <f t="shared" si="49"/>
        <v>206697857</v>
      </c>
      <c r="C838" s="523">
        <f t="shared" si="50"/>
        <v>45657</v>
      </c>
      <c r="D838" s="89" t="s">
        <v>563</v>
      </c>
      <c r="E838" s="89">
        <v>13</v>
      </c>
      <c r="F838" s="89" t="s">
        <v>108</v>
      </c>
      <c r="H838" s="89">
        <f>'Справка 6'!P30</f>
        <v>0</v>
      </c>
    </row>
    <row r="839" spans="1:8">
      <c r="A839" s="89" t="str">
        <f t="shared" si="48"/>
        <v>Дронамикс Кепитъл АД</v>
      </c>
      <c r="B839" s="89" t="str">
        <f t="shared" si="49"/>
        <v>206697857</v>
      </c>
      <c r="C839" s="523">
        <f t="shared" si="50"/>
        <v>45657</v>
      </c>
      <c r="D839" s="89" t="s">
        <v>564</v>
      </c>
      <c r="E839" s="89">
        <v>13</v>
      </c>
      <c r="F839" s="89" t="s">
        <v>110</v>
      </c>
      <c r="H839" s="89">
        <f>'Справка 6'!P31</f>
        <v>0</v>
      </c>
    </row>
    <row r="840" spans="1:8">
      <c r="A840" s="89" t="str">
        <f t="shared" si="48"/>
        <v>Дронамикс Кепитъл АД</v>
      </c>
      <c r="B840" s="89" t="str">
        <f t="shared" si="49"/>
        <v>206697857</v>
      </c>
      <c r="C840" s="523">
        <f t="shared" si="50"/>
        <v>45657</v>
      </c>
      <c r="D840" s="89" t="s">
        <v>565</v>
      </c>
      <c r="E840" s="89">
        <v>13</v>
      </c>
      <c r="F840" s="89" t="s">
        <v>113</v>
      </c>
      <c r="H840" s="89">
        <f>'Справка 6'!P32</f>
        <v>0</v>
      </c>
    </row>
    <row r="841" spans="1:8">
      <c r="A841" s="89" t="str">
        <f t="shared" si="48"/>
        <v>Дронамикс Кепитъл АД</v>
      </c>
      <c r="B841" s="89" t="str">
        <f t="shared" si="49"/>
        <v>206697857</v>
      </c>
      <c r="C841" s="523">
        <f t="shared" si="50"/>
        <v>45657</v>
      </c>
      <c r="D841" s="89" t="s">
        <v>566</v>
      </c>
      <c r="E841" s="89">
        <v>13</v>
      </c>
      <c r="F841" s="89" t="s">
        <v>115</v>
      </c>
      <c r="H841" s="89">
        <f>'Справка 6'!P33</f>
        <v>0</v>
      </c>
    </row>
    <row r="842" spans="1:8">
      <c r="A842" s="89" t="str">
        <f t="shared" si="48"/>
        <v>Дронамикс Кепитъл АД</v>
      </c>
      <c r="B842" s="89" t="str">
        <f t="shared" si="49"/>
        <v>206697857</v>
      </c>
      <c r="C842" s="523">
        <f t="shared" si="50"/>
        <v>45657</v>
      </c>
      <c r="D842" s="89" t="s">
        <v>568</v>
      </c>
      <c r="E842" s="89">
        <v>13</v>
      </c>
      <c r="F842" s="89" t="s">
        <v>567</v>
      </c>
      <c r="H842" s="89">
        <f>'Справка 6'!P34</f>
        <v>0</v>
      </c>
    </row>
    <row r="843" spans="1:8">
      <c r="A843" s="89" t="str">
        <f t="shared" si="48"/>
        <v>Дронамикс Кепитъл АД</v>
      </c>
      <c r="B843" s="89" t="str">
        <f t="shared" si="49"/>
        <v>206697857</v>
      </c>
      <c r="C843" s="523">
        <f t="shared" si="50"/>
        <v>45657</v>
      </c>
      <c r="D843" s="89" t="s">
        <v>569</v>
      </c>
      <c r="E843" s="89">
        <v>13</v>
      </c>
      <c r="F843" s="89" t="s">
        <v>121</v>
      </c>
      <c r="H843" s="89">
        <f>'Справка 6'!P35</f>
        <v>0</v>
      </c>
    </row>
    <row r="844" spans="1:8">
      <c r="A844" s="89" t="str">
        <f t="shared" si="48"/>
        <v>Дронамикс Кепитъл АД</v>
      </c>
      <c r="B844" s="89" t="str">
        <f t="shared" si="49"/>
        <v>206697857</v>
      </c>
      <c r="C844" s="523">
        <f t="shared" si="50"/>
        <v>45657</v>
      </c>
      <c r="D844" s="89" t="s">
        <v>571</v>
      </c>
      <c r="E844" s="89">
        <v>13</v>
      </c>
      <c r="F844" s="89" t="s">
        <v>570</v>
      </c>
      <c r="H844" s="89">
        <f>'Справка 6'!P36</f>
        <v>0</v>
      </c>
    </row>
    <row r="845" spans="1:8">
      <c r="A845" s="89" t="str">
        <f t="shared" ref="A845:A910" si="51">pdeName</f>
        <v>Дронамикс Кепитъл АД</v>
      </c>
      <c r="B845" s="89" t="str">
        <f t="shared" ref="B845:B910" si="52">pdeBulstat</f>
        <v>206697857</v>
      </c>
      <c r="C845" s="523">
        <f t="shared" ref="C845:C910" si="53">endDate</f>
        <v>45657</v>
      </c>
      <c r="D845" s="89" t="s">
        <v>573</v>
      </c>
      <c r="E845" s="89">
        <v>13</v>
      </c>
      <c r="F845" s="89" t="s">
        <v>572</v>
      </c>
      <c r="H845" s="89">
        <f>'Справка 6'!P37</f>
        <v>0</v>
      </c>
    </row>
    <row r="846" spans="1:8">
      <c r="A846" s="89" t="str">
        <f t="shared" si="51"/>
        <v>Дронамикс Кепитъл АД</v>
      </c>
      <c r="B846" s="89" t="str">
        <f t="shared" si="52"/>
        <v>206697857</v>
      </c>
      <c r="C846" s="523">
        <f t="shared" si="53"/>
        <v>45657</v>
      </c>
      <c r="D846" s="89" t="s">
        <v>575</v>
      </c>
      <c r="E846" s="89">
        <v>13</v>
      </c>
      <c r="F846" s="89" t="s">
        <v>574</v>
      </c>
      <c r="H846" s="89">
        <f>'Справка 6'!P38</f>
        <v>0</v>
      </c>
    </row>
    <row r="847" spans="1:8">
      <c r="A847" s="89" t="str">
        <f t="shared" si="51"/>
        <v>Дронамикс Кепитъл АД</v>
      </c>
      <c r="B847" s="89" t="str">
        <f t="shared" si="52"/>
        <v>206697857</v>
      </c>
      <c r="C847" s="523">
        <f t="shared" si="53"/>
        <v>45657</v>
      </c>
      <c r="D847" s="89" t="s">
        <v>576</v>
      </c>
      <c r="E847" s="89">
        <v>13</v>
      </c>
      <c r="F847" s="89" t="s">
        <v>542</v>
      </c>
      <c r="H847" s="89">
        <f>'Справка 6'!P39</f>
        <v>0</v>
      </c>
    </row>
    <row r="848" spans="1:8">
      <c r="A848" s="89" t="str">
        <f t="shared" si="51"/>
        <v>Дронамикс Кепитъл АД</v>
      </c>
      <c r="B848" s="89" t="str">
        <f t="shared" si="52"/>
        <v>206697857</v>
      </c>
      <c r="C848" s="523">
        <f t="shared" si="53"/>
        <v>45657</v>
      </c>
      <c r="D848" s="89" t="s">
        <v>578</v>
      </c>
      <c r="E848" s="89">
        <v>13</v>
      </c>
      <c r="F848" s="89" t="s">
        <v>827</v>
      </c>
      <c r="H848" s="89">
        <f>'Справка 6'!P40</f>
        <v>0</v>
      </c>
    </row>
    <row r="849" spans="1:8">
      <c r="A849" s="89" t="str">
        <f t="shared" si="51"/>
        <v>Дронамикс Кепитъл АД</v>
      </c>
      <c r="B849" s="89" t="str">
        <f t="shared" si="52"/>
        <v>206697857</v>
      </c>
      <c r="C849" s="523">
        <f t="shared" si="53"/>
        <v>45657</v>
      </c>
      <c r="D849" s="89" t="s">
        <v>581</v>
      </c>
      <c r="E849" s="89">
        <v>13</v>
      </c>
      <c r="F849" s="89" t="s">
        <v>580</v>
      </c>
      <c r="H849" s="89">
        <f>'Справка 6'!P41</f>
        <v>0</v>
      </c>
    </row>
    <row r="850" spans="1:8">
      <c r="A850" s="89" t="str">
        <f t="shared" si="51"/>
        <v>Дронамикс Кепитъл АД</v>
      </c>
      <c r="B850" s="89" t="str">
        <f t="shared" si="52"/>
        <v>206697857</v>
      </c>
      <c r="C850" s="523">
        <f t="shared" si="53"/>
        <v>45657</v>
      </c>
      <c r="D850" s="89" t="s">
        <v>583</v>
      </c>
      <c r="E850" s="89">
        <v>13</v>
      </c>
      <c r="F850" s="89" t="s">
        <v>582</v>
      </c>
      <c r="H850" s="89">
        <f>'Справка 6'!P42</f>
        <v>0</v>
      </c>
    </row>
    <row r="851" spans="1:8">
      <c r="A851" s="89" t="str">
        <f t="shared" si="51"/>
        <v>Дронамикс Кепитъл АД</v>
      </c>
      <c r="B851" s="89" t="str">
        <f t="shared" si="52"/>
        <v>206697857</v>
      </c>
      <c r="C851" s="523">
        <f t="shared" si="53"/>
        <v>45657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Дронамикс Кепитъл АД</v>
      </c>
      <c r="B852" s="89" t="str">
        <f t="shared" si="52"/>
        <v>206697857</v>
      </c>
      <c r="C852" s="523">
        <f t="shared" si="53"/>
        <v>45657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Дронамикс Кепитъл АД</v>
      </c>
      <c r="B853" s="89" t="str">
        <f t="shared" si="52"/>
        <v>206697857</v>
      </c>
      <c r="C853" s="523">
        <f t="shared" si="53"/>
        <v>45657</v>
      </c>
      <c r="D853" s="89" t="s">
        <v>529</v>
      </c>
      <c r="E853" s="89">
        <v>14</v>
      </c>
      <c r="F853" s="89" t="s">
        <v>528</v>
      </c>
      <c r="H853" s="89">
        <f>'Справка 6'!Q13</f>
        <v>0</v>
      </c>
    </row>
    <row r="854" spans="1:8">
      <c r="A854" s="89" t="str">
        <f t="shared" si="51"/>
        <v>Дронамикс Кепитъл АД</v>
      </c>
      <c r="B854" s="89" t="str">
        <f t="shared" si="52"/>
        <v>206697857</v>
      </c>
      <c r="C854" s="523">
        <f t="shared" si="53"/>
        <v>45657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Дронамикс Кепитъл АД</v>
      </c>
      <c r="B855" s="89" t="str">
        <f t="shared" si="52"/>
        <v>206697857</v>
      </c>
      <c r="C855" s="523">
        <f t="shared" si="53"/>
        <v>45657</v>
      </c>
      <c r="D855" s="89" t="s">
        <v>535</v>
      </c>
      <c r="E855" s="89">
        <v>14</v>
      </c>
      <c r="F855" s="89" t="s">
        <v>534</v>
      </c>
      <c r="H855" s="89">
        <f>'Справка 6'!Q15</f>
        <v>0</v>
      </c>
    </row>
    <row r="856" spans="1:8">
      <c r="A856" s="89" t="str">
        <f t="shared" si="51"/>
        <v>Дронамикс Кепитъл АД</v>
      </c>
      <c r="B856" s="89" t="str">
        <f t="shared" si="52"/>
        <v>206697857</v>
      </c>
      <c r="C856" s="523">
        <f t="shared" si="53"/>
        <v>45657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Дронамикс Кепитъл АД</v>
      </c>
      <c r="B857" s="89" t="str">
        <f t="shared" si="52"/>
        <v>206697857</v>
      </c>
      <c r="C857" s="523">
        <f t="shared" si="53"/>
        <v>45657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Дронамикс Кепитъл АД</v>
      </c>
      <c r="B858" s="89" t="str">
        <f t="shared" si="52"/>
        <v>206697857</v>
      </c>
      <c r="C858" s="523">
        <f t="shared" si="53"/>
        <v>45657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Дронамикс Кепитъл АД</v>
      </c>
      <c r="B859" s="89" t="str">
        <f t="shared" si="52"/>
        <v>206697857</v>
      </c>
      <c r="C859" s="523">
        <f t="shared" si="53"/>
        <v>45657</v>
      </c>
      <c r="D859" s="89" t="s">
        <v>545</v>
      </c>
      <c r="E859" s="89">
        <v>14</v>
      </c>
      <c r="F859" s="89" t="s">
        <v>828</v>
      </c>
      <c r="H859" s="89">
        <f>'Справка 6'!Q19</f>
        <v>0</v>
      </c>
    </row>
    <row r="860" spans="1:8">
      <c r="A860" s="89" t="str">
        <f t="shared" si="51"/>
        <v>Дронамикс Кепитъл АД</v>
      </c>
      <c r="B860" s="89" t="str">
        <f t="shared" si="52"/>
        <v>206697857</v>
      </c>
      <c r="C860" s="523">
        <f t="shared" si="53"/>
        <v>45657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Дронамикс Кепитъл АД</v>
      </c>
      <c r="B861" s="89" t="str">
        <f t="shared" si="52"/>
        <v>206697857</v>
      </c>
      <c r="C861" s="523">
        <f t="shared" si="53"/>
        <v>45657</v>
      </c>
      <c r="D861" s="89" t="s">
        <v>549</v>
      </c>
      <c r="E861" s="89">
        <v>14</v>
      </c>
      <c r="F861" s="89" t="s">
        <v>548</v>
      </c>
      <c r="H861" s="89">
        <f>'Справка 6'!Q21</f>
        <v>0</v>
      </c>
    </row>
    <row r="862" spans="1:8">
      <c r="A862" s="89" t="str">
        <f t="shared" si="51"/>
        <v>Дронамикс Кепитъл АД</v>
      </c>
      <c r="B862" s="89" t="str">
        <f t="shared" si="52"/>
        <v>206697857</v>
      </c>
      <c r="C862" s="523">
        <f t="shared" si="53"/>
        <v>45657</v>
      </c>
      <c r="D862" s="89" t="s">
        <v>553</v>
      </c>
      <c r="E862" s="89">
        <v>14</v>
      </c>
      <c r="F862" s="89" t="s">
        <v>552</v>
      </c>
      <c r="H862" s="89">
        <f>'Справка 6'!Q23</f>
        <v>0</v>
      </c>
    </row>
    <row r="863" spans="1:8">
      <c r="A863" s="89" t="str">
        <f t="shared" si="51"/>
        <v>Дронамикс Кепитъл АД</v>
      </c>
      <c r="B863" s="89" t="str">
        <f t="shared" si="52"/>
        <v>206697857</v>
      </c>
      <c r="C863" s="523">
        <f t="shared" si="53"/>
        <v>45657</v>
      </c>
      <c r="D863" s="89" t="s">
        <v>555</v>
      </c>
      <c r="E863" s="89">
        <v>14</v>
      </c>
      <c r="F863" s="89" t="s">
        <v>554</v>
      </c>
      <c r="H863" s="89">
        <f>'Справка 6'!Q24</f>
        <v>0</v>
      </c>
    </row>
    <row r="864" spans="1:8">
      <c r="A864" s="89" t="str">
        <f t="shared" si="51"/>
        <v>Дронамикс Кепитъл АД</v>
      </c>
      <c r="B864" s="89" t="str">
        <f t="shared" si="52"/>
        <v>206697857</v>
      </c>
      <c r="C864" s="523">
        <f t="shared" si="53"/>
        <v>45657</v>
      </c>
      <c r="D864" s="89" t="s">
        <v>557</v>
      </c>
      <c r="E864" s="89">
        <v>14</v>
      </c>
      <c r="F864" s="89" t="s">
        <v>556</v>
      </c>
      <c r="H864" s="89">
        <f>'Справка 6'!Q25</f>
        <v>0</v>
      </c>
    </row>
    <row r="865" spans="1:8">
      <c r="A865" s="89" t="str">
        <f t="shared" si="51"/>
        <v>Дронамикс Кепитъл АД</v>
      </c>
      <c r="B865" s="89" t="str">
        <f t="shared" si="52"/>
        <v>206697857</v>
      </c>
      <c r="C865" s="523">
        <f t="shared" si="53"/>
        <v>45657</v>
      </c>
      <c r="D865" s="89" t="s">
        <v>558</v>
      </c>
      <c r="E865" s="89">
        <v>14</v>
      </c>
      <c r="F865" s="89" t="s">
        <v>542</v>
      </c>
      <c r="H865" s="89">
        <f>'Справка 6'!Q26</f>
        <v>0</v>
      </c>
    </row>
    <row r="866" spans="1:8">
      <c r="A866" s="89" t="str">
        <f t="shared" si="51"/>
        <v>Дронамикс Кепитъл АД</v>
      </c>
      <c r="B866" s="89" t="str">
        <f t="shared" si="52"/>
        <v>206697857</v>
      </c>
      <c r="C866" s="523">
        <f t="shared" si="53"/>
        <v>45657</v>
      </c>
      <c r="D866" s="89" t="s">
        <v>560</v>
      </c>
      <c r="E866" s="89">
        <v>14</v>
      </c>
      <c r="F866" s="89" t="s">
        <v>863</v>
      </c>
      <c r="H866" s="89">
        <f>'Справка 6'!Q27</f>
        <v>0</v>
      </c>
    </row>
    <row r="867" spans="1:8">
      <c r="A867" s="89" t="str">
        <f t="shared" si="51"/>
        <v>Дронамикс Кепитъл АД</v>
      </c>
      <c r="B867" s="89" t="str">
        <f t="shared" si="52"/>
        <v>206697857</v>
      </c>
      <c r="C867" s="523">
        <f t="shared" si="53"/>
        <v>45657</v>
      </c>
      <c r="D867" s="89" t="s">
        <v>562</v>
      </c>
      <c r="E867" s="89">
        <v>14</v>
      </c>
      <c r="F867" s="89" t="s">
        <v>561</v>
      </c>
      <c r="H867" s="89">
        <f>'Справка 6'!Q29</f>
        <v>0</v>
      </c>
    </row>
    <row r="868" spans="1:8">
      <c r="A868" s="89" t="str">
        <f t="shared" si="51"/>
        <v>Дронамикс Кепитъл АД</v>
      </c>
      <c r="B868" s="89" t="str">
        <f t="shared" si="52"/>
        <v>206697857</v>
      </c>
      <c r="C868" s="523">
        <f t="shared" si="53"/>
        <v>45657</v>
      </c>
      <c r="D868" s="89" t="s">
        <v>563</v>
      </c>
      <c r="E868" s="89">
        <v>14</v>
      </c>
      <c r="F868" s="89" t="s">
        <v>108</v>
      </c>
      <c r="H868" s="89">
        <f>'Справка 6'!Q30</f>
        <v>0</v>
      </c>
    </row>
    <row r="869" spans="1:8">
      <c r="A869" s="89" t="str">
        <f t="shared" si="51"/>
        <v>Дронамикс Кепитъл АД</v>
      </c>
      <c r="B869" s="89" t="str">
        <f t="shared" si="52"/>
        <v>206697857</v>
      </c>
      <c r="C869" s="523">
        <f t="shared" si="53"/>
        <v>45657</v>
      </c>
      <c r="D869" s="89" t="s">
        <v>564</v>
      </c>
      <c r="E869" s="89">
        <v>14</v>
      </c>
      <c r="F869" s="89" t="s">
        <v>110</v>
      </c>
      <c r="H869" s="89">
        <f>'Справка 6'!Q31</f>
        <v>0</v>
      </c>
    </row>
    <row r="870" spans="1:8">
      <c r="A870" s="89" t="str">
        <f t="shared" si="51"/>
        <v>Дронамикс Кепитъл АД</v>
      </c>
      <c r="B870" s="89" t="str">
        <f t="shared" si="52"/>
        <v>206697857</v>
      </c>
      <c r="C870" s="523">
        <f t="shared" si="53"/>
        <v>45657</v>
      </c>
      <c r="D870" s="89" t="s">
        <v>565</v>
      </c>
      <c r="E870" s="89">
        <v>14</v>
      </c>
      <c r="F870" s="89" t="s">
        <v>113</v>
      </c>
      <c r="H870" s="89">
        <f>'Справка 6'!Q32</f>
        <v>0</v>
      </c>
    </row>
    <row r="871" spans="1:8">
      <c r="A871" s="89" t="str">
        <f t="shared" si="51"/>
        <v>Дронамикс Кепитъл АД</v>
      </c>
      <c r="B871" s="89" t="str">
        <f t="shared" si="52"/>
        <v>206697857</v>
      </c>
      <c r="C871" s="523">
        <f t="shared" si="53"/>
        <v>45657</v>
      </c>
      <c r="D871" s="89" t="s">
        <v>566</v>
      </c>
      <c r="E871" s="89">
        <v>14</v>
      </c>
      <c r="F871" s="89" t="s">
        <v>115</v>
      </c>
      <c r="H871" s="89">
        <f>'Справка 6'!Q33</f>
        <v>0</v>
      </c>
    </row>
    <row r="872" spans="1:8">
      <c r="A872" s="89" t="str">
        <f t="shared" si="51"/>
        <v>Дронамикс Кепитъл АД</v>
      </c>
      <c r="B872" s="89" t="str">
        <f t="shared" si="52"/>
        <v>206697857</v>
      </c>
      <c r="C872" s="523">
        <f t="shared" si="53"/>
        <v>45657</v>
      </c>
      <c r="D872" s="89" t="s">
        <v>568</v>
      </c>
      <c r="E872" s="89">
        <v>14</v>
      </c>
      <c r="F872" s="89" t="s">
        <v>567</v>
      </c>
      <c r="H872" s="89">
        <f>'Справка 6'!Q34</f>
        <v>0</v>
      </c>
    </row>
    <row r="873" spans="1:8">
      <c r="A873" s="89" t="str">
        <f t="shared" si="51"/>
        <v>Дронамикс Кепитъл АД</v>
      </c>
      <c r="B873" s="89" t="str">
        <f t="shared" si="52"/>
        <v>206697857</v>
      </c>
      <c r="C873" s="523">
        <f t="shared" si="53"/>
        <v>45657</v>
      </c>
      <c r="D873" s="89" t="s">
        <v>569</v>
      </c>
      <c r="E873" s="89">
        <v>14</v>
      </c>
      <c r="F873" s="89" t="s">
        <v>121</v>
      </c>
      <c r="H873" s="89">
        <f>'Справка 6'!Q35</f>
        <v>0</v>
      </c>
    </row>
    <row r="874" spans="1:8">
      <c r="A874" s="89" t="str">
        <f t="shared" si="51"/>
        <v>Дронамикс Кепитъл АД</v>
      </c>
      <c r="B874" s="89" t="str">
        <f t="shared" si="52"/>
        <v>206697857</v>
      </c>
      <c r="C874" s="523">
        <f t="shared" si="53"/>
        <v>45657</v>
      </c>
      <c r="D874" s="89" t="s">
        <v>571</v>
      </c>
      <c r="E874" s="89">
        <v>14</v>
      </c>
      <c r="F874" s="89" t="s">
        <v>570</v>
      </c>
      <c r="H874" s="89">
        <f>'Справка 6'!Q36</f>
        <v>0</v>
      </c>
    </row>
    <row r="875" spans="1:8">
      <c r="A875" s="89" t="str">
        <f t="shared" si="51"/>
        <v>Дронамикс Кепитъл АД</v>
      </c>
      <c r="B875" s="89" t="str">
        <f t="shared" si="52"/>
        <v>206697857</v>
      </c>
      <c r="C875" s="523">
        <f t="shared" si="53"/>
        <v>45657</v>
      </c>
      <c r="D875" s="89" t="s">
        <v>573</v>
      </c>
      <c r="E875" s="89">
        <v>14</v>
      </c>
      <c r="F875" s="89" t="s">
        <v>572</v>
      </c>
      <c r="H875" s="89">
        <f>'Справка 6'!Q37</f>
        <v>0</v>
      </c>
    </row>
    <row r="876" spans="1:8">
      <c r="A876" s="89" t="str">
        <f t="shared" si="51"/>
        <v>Дронамикс Кепитъл АД</v>
      </c>
      <c r="B876" s="89" t="str">
        <f t="shared" si="52"/>
        <v>206697857</v>
      </c>
      <c r="C876" s="523">
        <f t="shared" si="53"/>
        <v>45657</v>
      </c>
      <c r="D876" s="89" t="s">
        <v>575</v>
      </c>
      <c r="E876" s="89">
        <v>14</v>
      </c>
      <c r="F876" s="89" t="s">
        <v>574</v>
      </c>
      <c r="H876" s="89">
        <f>'Справка 6'!Q38</f>
        <v>0</v>
      </c>
    </row>
    <row r="877" spans="1:8">
      <c r="A877" s="89" t="str">
        <f t="shared" si="51"/>
        <v>Дронамикс Кепитъл АД</v>
      </c>
      <c r="B877" s="89" t="str">
        <f t="shared" si="52"/>
        <v>206697857</v>
      </c>
      <c r="C877" s="523">
        <f t="shared" si="53"/>
        <v>45657</v>
      </c>
      <c r="D877" s="89" t="s">
        <v>576</v>
      </c>
      <c r="E877" s="89">
        <v>14</v>
      </c>
      <c r="F877" s="89" t="s">
        <v>542</v>
      </c>
      <c r="H877" s="89">
        <f>'Справка 6'!Q39</f>
        <v>0</v>
      </c>
    </row>
    <row r="878" spans="1:8">
      <c r="A878" s="89" t="str">
        <f t="shared" si="51"/>
        <v>Дронамикс Кепитъл АД</v>
      </c>
      <c r="B878" s="89" t="str">
        <f t="shared" si="52"/>
        <v>206697857</v>
      </c>
      <c r="C878" s="523">
        <f t="shared" si="53"/>
        <v>45657</v>
      </c>
      <c r="D878" s="89" t="s">
        <v>578</v>
      </c>
      <c r="E878" s="89">
        <v>14</v>
      </c>
      <c r="F878" s="89" t="s">
        <v>827</v>
      </c>
      <c r="H878" s="89">
        <f>'Справка 6'!Q40</f>
        <v>0</v>
      </c>
    </row>
    <row r="879" spans="1:8">
      <c r="A879" s="89" t="str">
        <f t="shared" si="51"/>
        <v>Дронамикс Кепитъл АД</v>
      </c>
      <c r="B879" s="89" t="str">
        <f t="shared" si="52"/>
        <v>206697857</v>
      </c>
      <c r="C879" s="523">
        <f t="shared" si="53"/>
        <v>45657</v>
      </c>
      <c r="D879" s="89" t="s">
        <v>581</v>
      </c>
      <c r="E879" s="89">
        <v>14</v>
      </c>
      <c r="F879" s="89" t="s">
        <v>580</v>
      </c>
      <c r="H879" s="89">
        <f>'Справка 6'!Q41</f>
        <v>0</v>
      </c>
    </row>
    <row r="880" spans="1:8">
      <c r="A880" s="89" t="str">
        <f t="shared" si="51"/>
        <v>Дронамикс Кепитъл АД</v>
      </c>
      <c r="B880" s="89" t="str">
        <f t="shared" si="52"/>
        <v>206697857</v>
      </c>
      <c r="C880" s="523">
        <f t="shared" si="53"/>
        <v>45657</v>
      </c>
      <c r="D880" s="89" t="s">
        <v>583</v>
      </c>
      <c r="E880" s="89">
        <v>14</v>
      </c>
      <c r="F880" s="89" t="s">
        <v>582</v>
      </c>
      <c r="H880" s="89">
        <f>'Справка 6'!Q42</f>
        <v>0</v>
      </c>
    </row>
    <row r="881" spans="1:8">
      <c r="A881" s="89" t="str">
        <f t="shared" si="51"/>
        <v>Дронамикс Кепитъл АД</v>
      </c>
      <c r="B881" s="89" t="str">
        <f t="shared" si="52"/>
        <v>206697857</v>
      </c>
      <c r="C881" s="523">
        <f t="shared" si="53"/>
        <v>45657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Дронамикс Кепитъл АД</v>
      </c>
      <c r="B882" s="89" t="str">
        <f t="shared" si="52"/>
        <v>206697857</v>
      </c>
      <c r="C882" s="523">
        <f t="shared" si="53"/>
        <v>45657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Дронамикс Кепитъл АД</v>
      </c>
      <c r="B883" s="89" t="str">
        <f t="shared" si="52"/>
        <v>206697857</v>
      </c>
      <c r="C883" s="523">
        <f t="shared" si="53"/>
        <v>45657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Дронамикс Кепитъл АД</v>
      </c>
      <c r="B884" s="89" t="str">
        <f t="shared" si="52"/>
        <v>206697857</v>
      </c>
      <c r="C884" s="523">
        <f t="shared" si="53"/>
        <v>45657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Дронамикс Кепитъл АД</v>
      </c>
      <c r="B885" s="89" t="str">
        <f t="shared" si="52"/>
        <v>206697857</v>
      </c>
      <c r="C885" s="523">
        <f t="shared" si="53"/>
        <v>45657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Дронамикс Кепитъл АД</v>
      </c>
      <c r="B886" s="89" t="str">
        <f t="shared" si="52"/>
        <v>206697857</v>
      </c>
      <c r="C886" s="523">
        <f t="shared" si="53"/>
        <v>45657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Дронамикс Кепитъл АД</v>
      </c>
      <c r="B887" s="89" t="str">
        <f t="shared" si="52"/>
        <v>206697857</v>
      </c>
      <c r="C887" s="523">
        <f t="shared" si="53"/>
        <v>45657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Дронамикс Кепитъл АД</v>
      </c>
      <c r="B888" s="89" t="str">
        <f t="shared" si="52"/>
        <v>206697857</v>
      </c>
      <c r="C888" s="523">
        <f t="shared" si="53"/>
        <v>45657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Дронамикс Кепитъл АД</v>
      </c>
      <c r="B889" s="89" t="str">
        <f t="shared" si="52"/>
        <v>206697857</v>
      </c>
      <c r="C889" s="523">
        <f t="shared" si="53"/>
        <v>45657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Дронамикс Кепитъл АД</v>
      </c>
      <c r="B890" s="89" t="str">
        <f t="shared" si="52"/>
        <v>206697857</v>
      </c>
      <c r="C890" s="523">
        <f t="shared" si="53"/>
        <v>45657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Дронамикс Кепитъл АД</v>
      </c>
      <c r="B891" s="89" t="str">
        <f t="shared" si="52"/>
        <v>206697857</v>
      </c>
      <c r="C891" s="523">
        <f t="shared" si="53"/>
        <v>45657</v>
      </c>
      <c r="D891" s="89" t="s">
        <v>549</v>
      </c>
      <c r="E891" s="89">
        <v>15</v>
      </c>
      <c r="F891" s="89" t="s">
        <v>548</v>
      </c>
      <c r="H891" s="89">
        <f>'Справка 6'!R21</f>
        <v>0</v>
      </c>
    </row>
    <row r="892" spans="1:8">
      <c r="A892" s="89" t="str">
        <f t="shared" si="51"/>
        <v>Дронамикс Кепитъл АД</v>
      </c>
      <c r="B892" s="89" t="str">
        <f t="shared" si="52"/>
        <v>206697857</v>
      </c>
      <c r="C892" s="523">
        <f t="shared" si="53"/>
        <v>45657</v>
      </c>
      <c r="D892" s="89" t="s">
        <v>553</v>
      </c>
      <c r="E892" s="89">
        <v>15</v>
      </c>
      <c r="F892" s="89" t="s">
        <v>552</v>
      </c>
      <c r="H892" s="89">
        <f>'Справка 6'!R23</f>
        <v>0</v>
      </c>
    </row>
    <row r="893" spans="1:8">
      <c r="A893" s="89" t="str">
        <f t="shared" si="51"/>
        <v>Дронамикс Кепитъл АД</v>
      </c>
      <c r="B893" s="89" t="str">
        <f t="shared" si="52"/>
        <v>206697857</v>
      </c>
      <c r="C893" s="523">
        <f t="shared" si="53"/>
        <v>45657</v>
      </c>
      <c r="D893" s="89" t="s">
        <v>555</v>
      </c>
      <c r="E893" s="89">
        <v>15</v>
      </c>
      <c r="F893" s="89" t="s">
        <v>554</v>
      </c>
      <c r="H893" s="89">
        <f>'Справка 6'!R24</f>
        <v>0</v>
      </c>
    </row>
    <row r="894" spans="1:8">
      <c r="A894" s="89" t="str">
        <f t="shared" si="51"/>
        <v>Дронамикс Кепитъл АД</v>
      </c>
      <c r="B894" s="89" t="str">
        <f t="shared" si="52"/>
        <v>206697857</v>
      </c>
      <c r="C894" s="523">
        <f t="shared" si="53"/>
        <v>45657</v>
      </c>
      <c r="D894" s="89" t="s">
        <v>557</v>
      </c>
      <c r="E894" s="89">
        <v>15</v>
      </c>
      <c r="F894" s="89" t="s">
        <v>556</v>
      </c>
      <c r="H894" s="89">
        <f>'Справка 6'!R25</f>
        <v>0</v>
      </c>
    </row>
    <row r="895" spans="1:8">
      <c r="A895" s="89" t="str">
        <f t="shared" si="51"/>
        <v>Дронамикс Кепитъл АД</v>
      </c>
      <c r="B895" s="89" t="str">
        <f t="shared" si="52"/>
        <v>206697857</v>
      </c>
      <c r="C895" s="523">
        <f t="shared" si="53"/>
        <v>45657</v>
      </c>
      <c r="D895" s="89" t="s">
        <v>558</v>
      </c>
      <c r="E895" s="89">
        <v>15</v>
      </c>
      <c r="F895" s="89" t="s">
        <v>542</v>
      </c>
      <c r="H895" s="89">
        <f>'Справка 6'!R26</f>
        <v>0</v>
      </c>
    </row>
    <row r="896" spans="1:8">
      <c r="A896" s="89" t="str">
        <f t="shared" si="51"/>
        <v>Дронамикс Кепитъл АД</v>
      </c>
      <c r="B896" s="89" t="str">
        <f t="shared" si="52"/>
        <v>206697857</v>
      </c>
      <c r="C896" s="523">
        <f t="shared" si="53"/>
        <v>45657</v>
      </c>
      <c r="D896" s="89" t="s">
        <v>560</v>
      </c>
      <c r="E896" s="89">
        <v>15</v>
      </c>
      <c r="F896" s="89" t="s">
        <v>863</v>
      </c>
      <c r="H896" s="89">
        <f>'Справка 6'!R27</f>
        <v>0</v>
      </c>
    </row>
    <row r="897" spans="1:8">
      <c r="A897" s="89" t="str">
        <f t="shared" si="51"/>
        <v>Дронамикс Кепитъл АД</v>
      </c>
      <c r="B897" s="89" t="str">
        <f t="shared" si="52"/>
        <v>206697857</v>
      </c>
      <c r="C897" s="523">
        <f t="shared" si="53"/>
        <v>45657</v>
      </c>
      <c r="D897" s="89" t="s">
        <v>562</v>
      </c>
      <c r="E897" s="89">
        <v>15</v>
      </c>
      <c r="F897" s="89" t="s">
        <v>561</v>
      </c>
      <c r="H897" s="89">
        <f>'Справка 6'!R29</f>
        <v>0</v>
      </c>
    </row>
    <row r="898" spans="1:8">
      <c r="A898" s="89" t="str">
        <f t="shared" si="51"/>
        <v>Дронамикс Кепитъл АД</v>
      </c>
      <c r="B898" s="89" t="str">
        <f t="shared" si="52"/>
        <v>206697857</v>
      </c>
      <c r="C898" s="523">
        <f t="shared" si="53"/>
        <v>45657</v>
      </c>
      <c r="D898" s="89" t="s">
        <v>563</v>
      </c>
      <c r="E898" s="89">
        <v>15</v>
      </c>
      <c r="F898" s="89" t="s">
        <v>108</v>
      </c>
      <c r="H898" s="89">
        <f>'Справка 6'!R30</f>
        <v>0</v>
      </c>
    </row>
    <row r="899" spans="1:8">
      <c r="A899" s="89" t="str">
        <f t="shared" si="51"/>
        <v>Дронамикс Кепитъл АД</v>
      </c>
      <c r="B899" s="89" t="str">
        <f t="shared" si="52"/>
        <v>206697857</v>
      </c>
      <c r="C899" s="523">
        <f t="shared" si="53"/>
        <v>45657</v>
      </c>
      <c r="D899" s="89" t="s">
        <v>564</v>
      </c>
      <c r="E899" s="89">
        <v>15</v>
      </c>
      <c r="F899" s="89" t="s">
        <v>110</v>
      </c>
      <c r="H899" s="89">
        <f>'Справка 6'!R31</f>
        <v>0</v>
      </c>
    </row>
    <row r="900" spans="1:8">
      <c r="A900" s="89" t="str">
        <f t="shared" si="51"/>
        <v>Дронамикс Кепитъл АД</v>
      </c>
      <c r="B900" s="89" t="str">
        <f t="shared" si="52"/>
        <v>206697857</v>
      </c>
      <c r="C900" s="523">
        <f t="shared" si="53"/>
        <v>45657</v>
      </c>
      <c r="D900" s="89" t="s">
        <v>565</v>
      </c>
      <c r="E900" s="89">
        <v>15</v>
      </c>
      <c r="F900" s="89" t="s">
        <v>113</v>
      </c>
      <c r="H900" s="89">
        <f>'Справка 6'!R32</f>
        <v>0</v>
      </c>
    </row>
    <row r="901" spans="1:8">
      <c r="A901" s="89" t="str">
        <f t="shared" si="51"/>
        <v>Дронамикс Кепитъл АД</v>
      </c>
      <c r="B901" s="89" t="str">
        <f t="shared" si="52"/>
        <v>206697857</v>
      </c>
      <c r="C901" s="523">
        <f t="shared" si="53"/>
        <v>45657</v>
      </c>
      <c r="D901" s="89" t="s">
        <v>566</v>
      </c>
      <c r="E901" s="89">
        <v>15</v>
      </c>
      <c r="F901" s="89" t="s">
        <v>115</v>
      </c>
      <c r="H901" s="89">
        <f>'Справка 6'!R33</f>
        <v>0</v>
      </c>
    </row>
    <row r="902" spans="1:8">
      <c r="A902" s="89" t="str">
        <f t="shared" si="51"/>
        <v>Дронамикс Кепитъл АД</v>
      </c>
      <c r="B902" s="89" t="str">
        <f t="shared" si="52"/>
        <v>206697857</v>
      </c>
      <c r="C902" s="523">
        <f t="shared" si="53"/>
        <v>45657</v>
      </c>
      <c r="D902" s="89" t="s">
        <v>568</v>
      </c>
      <c r="E902" s="89">
        <v>15</v>
      </c>
      <c r="F902" s="89" t="s">
        <v>567</v>
      </c>
      <c r="H902" s="89">
        <f>'Справка 6'!R34</f>
        <v>0</v>
      </c>
    </row>
    <row r="903" spans="1:8">
      <c r="A903" s="89" t="str">
        <f t="shared" si="51"/>
        <v>Дронамикс Кепитъл АД</v>
      </c>
      <c r="B903" s="89" t="str">
        <f t="shared" si="52"/>
        <v>206697857</v>
      </c>
      <c r="C903" s="523">
        <f t="shared" si="53"/>
        <v>45657</v>
      </c>
      <c r="D903" s="89" t="s">
        <v>569</v>
      </c>
      <c r="E903" s="89">
        <v>15</v>
      </c>
      <c r="F903" s="89" t="s">
        <v>121</v>
      </c>
      <c r="H903" s="89">
        <f>'Справка 6'!R35</f>
        <v>0</v>
      </c>
    </row>
    <row r="904" spans="1:8">
      <c r="A904" s="89" t="str">
        <f t="shared" si="51"/>
        <v>Дронамикс Кепитъл АД</v>
      </c>
      <c r="B904" s="89" t="str">
        <f t="shared" si="52"/>
        <v>206697857</v>
      </c>
      <c r="C904" s="523">
        <f t="shared" si="53"/>
        <v>45657</v>
      </c>
      <c r="D904" s="89" t="s">
        <v>571</v>
      </c>
      <c r="E904" s="89">
        <v>15</v>
      </c>
      <c r="F904" s="89" t="s">
        <v>570</v>
      </c>
      <c r="H904" s="89">
        <f>'Справка 6'!R36</f>
        <v>0</v>
      </c>
    </row>
    <row r="905" spans="1:8">
      <c r="A905" s="89" t="str">
        <f t="shared" si="51"/>
        <v>Дронамикс Кепитъл АД</v>
      </c>
      <c r="B905" s="89" t="str">
        <f t="shared" si="52"/>
        <v>206697857</v>
      </c>
      <c r="C905" s="523">
        <f t="shared" si="53"/>
        <v>45657</v>
      </c>
      <c r="D905" s="89" t="s">
        <v>573</v>
      </c>
      <c r="E905" s="89">
        <v>15</v>
      </c>
      <c r="F905" s="89" t="s">
        <v>572</v>
      </c>
      <c r="H905" s="89">
        <f>'Справка 6'!R37</f>
        <v>0</v>
      </c>
    </row>
    <row r="906" spans="1:8">
      <c r="A906" s="89" t="str">
        <f t="shared" si="51"/>
        <v>Дронамикс Кепитъл АД</v>
      </c>
      <c r="B906" s="89" t="str">
        <f t="shared" si="52"/>
        <v>206697857</v>
      </c>
      <c r="C906" s="523">
        <f t="shared" si="53"/>
        <v>45657</v>
      </c>
      <c r="D906" s="89" t="s">
        <v>575</v>
      </c>
      <c r="E906" s="89">
        <v>15</v>
      </c>
      <c r="F906" s="89" t="s">
        <v>574</v>
      </c>
      <c r="H906" s="89">
        <f>'Справка 6'!R38</f>
        <v>0</v>
      </c>
    </row>
    <row r="907" spans="1:8">
      <c r="A907" s="89" t="str">
        <f t="shared" si="51"/>
        <v>Дронамикс Кепитъл АД</v>
      </c>
      <c r="B907" s="89" t="str">
        <f t="shared" si="52"/>
        <v>206697857</v>
      </c>
      <c r="C907" s="523">
        <f t="shared" si="53"/>
        <v>45657</v>
      </c>
      <c r="D907" s="89" t="s">
        <v>576</v>
      </c>
      <c r="E907" s="89">
        <v>15</v>
      </c>
      <c r="F907" s="89" t="s">
        <v>542</v>
      </c>
      <c r="H907" s="89">
        <f>'Справка 6'!R39</f>
        <v>0</v>
      </c>
    </row>
    <row r="908" spans="1:8">
      <c r="A908" s="89" t="str">
        <f t="shared" si="51"/>
        <v>Дронамикс Кепитъл АД</v>
      </c>
      <c r="B908" s="89" t="str">
        <f t="shared" si="52"/>
        <v>206697857</v>
      </c>
      <c r="C908" s="523">
        <f t="shared" si="53"/>
        <v>45657</v>
      </c>
      <c r="D908" s="89" t="s">
        <v>578</v>
      </c>
      <c r="E908" s="89">
        <v>15</v>
      </c>
      <c r="F908" s="89" t="s">
        <v>827</v>
      </c>
      <c r="H908" s="89">
        <f>'Справка 6'!R40</f>
        <v>0</v>
      </c>
    </row>
    <row r="909" spans="1:8">
      <c r="A909" s="89" t="str">
        <f t="shared" si="51"/>
        <v>Дронамикс Кепитъл АД</v>
      </c>
      <c r="B909" s="89" t="str">
        <f t="shared" si="52"/>
        <v>206697857</v>
      </c>
      <c r="C909" s="523">
        <f t="shared" si="53"/>
        <v>45657</v>
      </c>
      <c r="D909" s="89" t="s">
        <v>581</v>
      </c>
      <c r="E909" s="89">
        <v>15</v>
      </c>
      <c r="F909" s="89" t="s">
        <v>580</v>
      </c>
      <c r="H909" s="89">
        <f>'Справка 6'!R41</f>
        <v>0</v>
      </c>
    </row>
    <row r="910" spans="1:8">
      <c r="A910" s="89" t="str">
        <f t="shared" si="51"/>
        <v>Дронамикс Кепитъл АД</v>
      </c>
      <c r="B910" s="89" t="str">
        <f t="shared" si="52"/>
        <v>206697857</v>
      </c>
      <c r="C910" s="523">
        <f t="shared" si="53"/>
        <v>45657</v>
      </c>
      <c r="D910" s="89" t="s">
        <v>583</v>
      </c>
      <c r="E910" s="89">
        <v>15</v>
      </c>
      <c r="F910" s="89" t="s">
        <v>582</v>
      </c>
      <c r="H910" s="89">
        <f>'Справка 6'!R42</f>
        <v>0</v>
      </c>
    </row>
    <row r="911" spans="1:8" s="444" customFormat="1">
      <c r="C911" s="522"/>
      <c r="F911" s="447" t="s">
        <v>864</v>
      </c>
    </row>
    <row r="912" spans="1:8">
      <c r="A912" s="89" t="str">
        <f t="shared" ref="A912:A975" si="54">pdeName</f>
        <v>Дронамикс Кепитъл АД</v>
      </c>
      <c r="B912" s="89" t="str">
        <f t="shared" ref="B912:B975" si="55">pdeBulstat</f>
        <v>206697857</v>
      </c>
      <c r="C912" s="523">
        <f t="shared" ref="C912:C975" si="56">endDate</f>
        <v>45657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Дронамикс Кепитъл АД</v>
      </c>
      <c r="B913" s="89" t="str">
        <f t="shared" si="55"/>
        <v>206697857</v>
      </c>
      <c r="C913" s="523">
        <f t="shared" si="56"/>
        <v>45657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Дронамикс Кепитъл АД</v>
      </c>
      <c r="B914" s="89" t="str">
        <f t="shared" si="55"/>
        <v>206697857</v>
      </c>
      <c r="C914" s="523">
        <f t="shared" si="56"/>
        <v>45657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Дронамикс Кепитъл АД</v>
      </c>
      <c r="B915" s="89" t="str">
        <f t="shared" si="55"/>
        <v>206697857</v>
      </c>
      <c r="C915" s="523">
        <f t="shared" si="56"/>
        <v>45657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Дронамикс Кепитъл АД</v>
      </c>
      <c r="B916" s="89" t="str">
        <f t="shared" si="55"/>
        <v>206697857</v>
      </c>
      <c r="C916" s="523">
        <f t="shared" si="56"/>
        <v>45657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Дронамикс Кепитъл АД</v>
      </c>
      <c r="B917" s="89" t="str">
        <f t="shared" si="55"/>
        <v>206697857</v>
      </c>
      <c r="C917" s="523">
        <f t="shared" si="56"/>
        <v>45657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Дронамикс Кепитъл АД</v>
      </c>
      <c r="B918" s="89" t="str">
        <f t="shared" si="55"/>
        <v>206697857</v>
      </c>
      <c r="C918" s="523">
        <f t="shared" si="56"/>
        <v>45657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Дронамикс Кепитъл АД</v>
      </c>
      <c r="B919" s="89" t="str">
        <f t="shared" si="55"/>
        <v>206697857</v>
      </c>
      <c r="C919" s="523">
        <f t="shared" si="56"/>
        <v>45657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Дронамикс Кепитъл АД</v>
      </c>
      <c r="B920" s="89" t="str">
        <f t="shared" si="55"/>
        <v>206697857</v>
      </c>
      <c r="C920" s="523">
        <f t="shared" si="56"/>
        <v>45657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Дронамикс Кепитъл АД</v>
      </c>
      <c r="B921" s="89" t="str">
        <f t="shared" si="55"/>
        <v>206697857</v>
      </c>
      <c r="C921" s="523">
        <f t="shared" si="56"/>
        <v>45657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Дронамикс Кепитъл АД</v>
      </c>
      <c r="B922" s="89" t="str">
        <f t="shared" si="55"/>
        <v>206697857</v>
      </c>
      <c r="C922" s="523">
        <f t="shared" si="56"/>
        <v>45657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0</v>
      </c>
    </row>
    <row r="923" spans="1:8">
      <c r="A923" s="89" t="str">
        <f t="shared" si="54"/>
        <v>Дронамикс Кепитъл АД</v>
      </c>
      <c r="B923" s="89" t="str">
        <f t="shared" si="55"/>
        <v>206697857</v>
      </c>
      <c r="C923" s="523">
        <f t="shared" si="56"/>
        <v>45657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0</v>
      </c>
    </row>
    <row r="924" spans="1:8">
      <c r="A924" s="89" t="str">
        <f t="shared" si="54"/>
        <v>Дронамикс Кепитъл АД</v>
      </c>
      <c r="B924" s="89" t="str">
        <f t="shared" si="55"/>
        <v>206697857</v>
      </c>
      <c r="C924" s="523">
        <f t="shared" si="56"/>
        <v>45657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0</v>
      </c>
    </row>
    <row r="925" spans="1:8">
      <c r="A925" s="89" t="str">
        <f t="shared" si="54"/>
        <v>Дронамикс Кепитъл АД</v>
      </c>
      <c r="B925" s="89" t="str">
        <f t="shared" si="55"/>
        <v>206697857</v>
      </c>
      <c r="C925" s="523">
        <f t="shared" si="56"/>
        <v>45657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Дронамикс Кепитъл АД</v>
      </c>
      <c r="B926" s="89" t="str">
        <f t="shared" si="55"/>
        <v>206697857</v>
      </c>
      <c r="C926" s="523">
        <f t="shared" si="56"/>
        <v>45657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0</v>
      </c>
    </row>
    <row r="927" spans="1:8">
      <c r="A927" s="89" t="str">
        <f t="shared" si="54"/>
        <v>Дронамикс Кепитъл АД</v>
      </c>
      <c r="B927" s="89" t="str">
        <f t="shared" si="55"/>
        <v>206697857</v>
      </c>
      <c r="C927" s="523">
        <f t="shared" si="56"/>
        <v>45657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0</v>
      </c>
    </row>
    <row r="928" spans="1:8">
      <c r="A928" s="89" t="str">
        <f t="shared" si="54"/>
        <v>Дронамикс Кепитъл АД</v>
      </c>
      <c r="B928" s="89" t="str">
        <f t="shared" si="55"/>
        <v>206697857</v>
      </c>
      <c r="C928" s="523">
        <f t="shared" si="56"/>
        <v>45657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0</v>
      </c>
    </row>
    <row r="929" spans="1:8">
      <c r="A929" s="89" t="str">
        <f t="shared" si="54"/>
        <v>Дронамикс Кепитъл АД</v>
      </c>
      <c r="B929" s="89" t="str">
        <f t="shared" si="55"/>
        <v>206697857</v>
      </c>
      <c r="C929" s="523">
        <f t="shared" si="56"/>
        <v>45657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0</v>
      </c>
    </row>
    <row r="930" spans="1:8">
      <c r="A930" s="89" t="str">
        <f t="shared" si="54"/>
        <v>Дронамикс Кепитъл АД</v>
      </c>
      <c r="B930" s="89" t="str">
        <f t="shared" si="55"/>
        <v>206697857</v>
      </c>
      <c r="C930" s="523">
        <f t="shared" si="56"/>
        <v>45657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Дронамикс Кепитъл АД</v>
      </c>
      <c r="B931" s="89" t="str">
        <f t="shared" si="55"/>
        <v>206697857</v>
      </c>
      <c r="C931" s="523">
        <f t="shared" si="56"/>
        <v>45657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Дронамикс Кепитъл АД</v>
      </c>
      <c r="B932" s="89" t="str">
        <f t="shared" si="55"/>
        <v>206697857</v>
      </c>
      <c r="C932" s="523">
        <f t="shared" si="56"/>
        <v>45657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1</v>
      </c>
    </row>
    <row r="933" spans="1:8">
      <c r="A933" s="89" t="str">
        <f t="shared" si="54"/>
        <v>Дронамикс Кепитъл АД</v>
      </c>
      <c r="B933" s="89" t="str">
        <f t="shared" si="55"/>
        <v>206697857</v>
      </c>
      <c r="C933" s="523">
        <f t="shared" si="56"/>
        <v>45657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Дронамикс Кепитъл АД</v>
      </c>
      <c r="B934" s="89" t="str">
        <f t="shared" si="55"/>
        <v>206697857</v>
      </c>
      <c r="C934" s="523">
        <f t="shared" si="56"/>
        <v>45657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1</v>
      </c>
    </row>
    <row r="935" spans="1:8">
      <c r="A935" s="89" t="str">
        <f t="shared" si="54"/>
        <v>Дронамикс Кепитъл АД</v>
      </c>
      <c r="B935" s="89" t="str">
        <f t="shared" si="55"/>
        <v>206697857</v>
      </c>
      <c r="C935" s="523">
        <f t="shared" si="56"/>
        <v>45657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Дронамикс Кепитъл АД</v>
      </c>
      <c r="B936" s="89" t="str">
        <f t="shared" si="55"/>
        <v>206697857</v>
      </c>
      <c r="C936" s="523">
        <f t="shared" si="56"/>
        <v>45657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Дронамикс Кепитъл АД</v>
      </c>
      <c r="B937" s="89" t="str">
        <f t="shared" si="55"/>
        <v>206697857</v>
      </c>
      <c r="C937" s="523">
        <f t="shared" si="56"/>
        <v>45657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5281</v>
      </c>
    </row>
    <row r="938" spans="1:8">
      <c r="A938" s="89" t="str">
        <f t="shared" si="54"/>
        <v>Дронамикс Кепитъл АД</v>
      </c>
      <c r="B938" s="89" t="str">
        <f t="shared" si="55"/>
        <v>206697857</v>
      </c>
      <c r="C938" s="523">
        <f t="shared" si="56"/>
        <v>45657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Дронамикс Кепитъл АД</v>
      </c>
      <c r="B939" s="89" t="str">
        <f t="shared" si="55"/>
        <v>206697857</v>
      </c>
      <c r="C939" s="523">
        <f t="shared" si="56"/>
        <v>45657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Дронамикс Кепитъл АД</v>
      </c>
      <c r="B940" s="89" t="str">
        <f t="shared" si="55"/>
        <v>206697857</v>
      </c>
      <c r="C940" s="523">
        <f t="shared" si="56"/>
        <v>45657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Дронамикс Кепитъл АД</v>
      </c>
      <c r="B941" s="89" t="str">
        <f t="shared" si="55"/>
        <v>206697857</v>
      </c>
      <c r="C941" s="523">
        <f t="shared" si="56"/>
        <v>45657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5281</v>
      </c>
    </row>
    <row r="942" spans="1:8">
      <c r="A942" s="89" t="str">
        <f t="shared" si="54"/>
        <v>Дронамикс Кепитъл АД</v>
      </c>
      <c r="B942" s="89" t="str">
        <f t="shared" si="55"/>
        <v>206697857</v>
      </c>
      <c r="C942" s="523">
        <f t="shared" si="56"/>
        <v>45657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5282</v>
      </c>
    </row>
    <row r="943" spans="1:8">
      <c r="A943" s="89" t="str">
        <f t="shared" si="54"/>
        <v>Дронамикс Кепитъл АД</v>
      </c>
      <c r="B943" s="89" t="str">
        <f t="shared" si="55"/>
        <v>206697857</v>
      </c>
      <c r="C943" s="523">
        <f t="shared" si="56"/>
        <v>45657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5282</v>
      </c>
    </row>
    <row r="944" spans="1:8">
      <c r="A944" s="89" t="str">
        <f t="shared" si="54"/>
        <v>Дронамикс Кепитъл АД</v>
      </c>
      <c r="B944" s="89" t="str">
        <f t="shared" si="55"/>
        <v>206697857</v>
      </c>
      <c r="C944" s="523">
        <f t="shared" si="56"/>
        <v>45657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Дронамикс Кепитъл АД</v>
      </c>
      <c r="B945" s="89" t="str">
        <f t="shared" si="55"/>
        <v>206697857</v>
      </c>
      <c r="C945" s="523">
        <f t="shared" si="56"/>
        <v>45657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Дронамикс Кепитъл АД</v>
      </c>
      <c r="B946" s="89" t="str">
        <f t="shared" si="55"/>
        <v>206697857</v>
      </c>
      <c r="C946" s="523">
        <f t="shared" si="56"/>
        <v>45657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Дронамикс Кепитъл АД</v>
      </c>
      <c r="B947" s="89" t="str">
        <f t="shared" si="55"/>
        <v>206697857</v>
      </c>
      <c r="C947" s="523">
        <f t="shared" si="56"/>
        <v>45657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Дронамикс Кепитъл АД</v>
      </c>
      <c r="B948" s="89" t="str">
        <f t="shared" si="55"/>
        <v>206697857</v>
      </c>
      <c r="C948" s="523">
        <f t="shared" si="56"/>
        <v>45657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Дронамикс Кепитъл АД</v>
      </c>
      <c r="B949" s="89" t="str">
        <f t="shared" si="55"/>
        <v>206697857</v>
      </c>
      <c r="C949" s="523">
        <f t="shared" si="56"/>
        <v>45657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Дронамикс Кепитъл АД</v>
      </c>
      <c r="B950" s="89" t="str">
        <f t="shared" si="55"/>
        <v>206697857</v>
      </c>
      <c r="C950" s="523">
        <f t="shared" si="56"/>
        <v>45657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Дронамикс Кепитъл АД</v>
      </c>
      <c r="B951" s="89" t="str">
        <f t="shared" si="55"/>
        <v>206697857</v>
      </c>
      <c r="C951" s="523">
        <f t="shared" si="56"/>
        <v>45657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Дронамикс Кепитъл АД</v>
      </c>
      <c r="B952" s="89" t="str">
        <f t="shared" si="55"/>
        <v>206697857</v>
      </c>
      <c r="C952" s="523">
        <f t="shared" si="56"/>
        <v>45657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Дронамикс Кепитъл АД</v>
      </c>
      <c r="B953" s="89" t="str">
        <f t="shared" si="55"/>
        <v>206697857</v>
      </c>
      <c r="C953" s="523">
        <f t="shared" si="56"/>
        <v>45657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Дронамикс Кепитъл АД</v>
      </c>
      <c r="B954" s="89" t="str">
        <f t="shared" si="55"/>
        <v>206697857</v>
      </c>
      <c r="C954" s="523">
        <f t="shared" si="56"/>
        <v>45657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Дронамикс Кепитъл АД</v>
      </c>
      <c r="B955" s="89" t="str">
        <f t="shared" si="55"/>
        <v>206697857</v>
      </c>
      <c r="C955" s="523">
        <f t="shared" si="56"/>
        <v>45657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0</v>
      </c>
    </row>
    <row r="956" spans="1:8">
      <c r="A956" s="89" t="str">
        <f t="shared" si="54"/>
        <v>Дронамикс Кепитъл АД</v>
      </c>
      <c r="B956" s="89" t="str">
        <f t="shared" si="55"/>
        <v>206697857</v>
      </c>
      <c r="C956" s="523">
        <f t="shared" si="56"/>
        <v>45657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0</v>
      </c>
    </row>
    <row r="957" spans="1:8">
      <c r="A957" s="89" t="str">
        <f t="shared" si="54"/>
        <v>Дронамикс Кепитъл АД</v>
      </c>
      <c r="B957" s="89" t="str">
        <f t="shared" si="55"/>
        <v>206697857</v>
      </c>
      <c r="C957" s="523">
        <f t="shared" si="56"/>
        <v>45657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Дронамикс Кепитъл АД</v>
      </c>
      <c r="B958" s="89" t="str">
        <f t="shared" si="55"/>
        <v>206697857</v>
      </c>
      <c r="C958" s="523">
        <f t="shared" si="56"/>
        <v>45657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0</v>
      </c>
    </row>
    <row r="959" spans="1:8">
      <c r="A959" s="89" t="str">
        <f t="shared" si="54"/>
        <v>Дронамикс Кепитъл АД</v>
      </c>
      <c r="B959" s="89" t="str">
        <f t="shared" si="55"/>
        <v>206697857</v>
      </c>
      <c r="C959" s="523">
        <f t="shared" si="56"/>
        <v>45657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0</v>
      </c>
    </row>
    <row r="960" spans="1:8">
      <c r="A960" s="89" t="str">
        <f t="shared" si="54"/>
        <v>Дронамикс Кепитъл АД</v>
      </c>
      <c r="B960" s="89" t="str">
        <f t="shared" si="55"/>
        <v>206697857</v>
      </c>
      <c r="C960" s="523">
        <f t="shared" si="56"/>
        <v>45657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0</v>
      </c>
    </row>
    <row r="961" spans="1:8">
      <c r="A961" s="89" t="str">
        <f t="shared" si="54"/>
        <v>Дронамикс Кепитъл АД</v>
      </c>
      <c r="B961" s="89" t="str">
        <f t="shared" si="55"/>
        <v>206697857</v>
      </c>
      <c r="C961" s="523">
        <f t="shared" si="56"/>
        <v>45657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0</v>
      </c>
    </row>
    <row r="962" spans="1:8">
      <c r="A962" s="89" t="str">
        <f t="shared" si="54"/>
        <v>Дронамикс Кепитъл АД</v>
      </c>
      <c r="B962" s="89" t="str">
        <f t="shared" si="55"/>
        <v>206697857</v>
      </c>
      <c r="C962" s="523">
        <f t="shared" si="56"/>
        <v>45657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Дронамикс Кепитъл АД</v>
      </c>
      <c r="B963" s="89" t="str">
        <f t="shared" si="55"/>
        <v>206697857</v>
      </c>
      <c r="C963" s="523">
        <f t="shared" si="56"/>
        <v>45657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Дронамикс Кепитъл АД</v>
      </c>
      <c r="B964" s="89" t="str">
        <f t="shared" si="55"/>
        <v>206697857</v>
      </c>
      <c r="C964" s="523">
        <f t="shared" si="56"/>
        <v>45657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1</v>
      </c>
    </row>
    <row r="965" spans="1:8">
      <c r="A965" s="89" t="str">
        <f t="shared" si="54"/>
        <v>Дронамикс Кепитъл АД</v>
      </c>
      <c r="B965" s="89" t="str">
        <f t="shared" si="55"/>
        <v>206697857</v>
      </c>
      <c r="C965" s="523">
        <f t="shared" si="56"/>
        <v>45657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Дронамикс Кепитъл АД</v>
      </c>
      <c r="B966" s="89" t="str">
        <f t="shared" si="55"/>
        <v>206697857</v>
      </c>
      <c r="C966" s="523">
        <f t="shared" si="56"/>
        <v>45657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1</v>
      </c>
    </row>
    <row r="967" spans="1:8">
      <c r="A967" s="89" t="str">
        <f t="shared" si="54"/>
        <v>Дронамикс Кепитъл АД</v>
      </c>
      <c r="B967" s="89" t="str">
        <f t="shared" si="55"/>
        <v>206697857</v>
      </c>
      <c r="C967" s="523">
        <f t="shared" si="56"/>
        <v>45657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Дронамикс Кепитъл АД</v>
      </c>
      <c r="B968" s="89" t="str">
        <f t="shared" si="55"/>
        <v>206697857</v>
      </c>
      <c r="C968" s="523">
        <f t="shared" si="56"/>
        <v>45657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Дронамикс Кепитъл АД</v>
      </c>
      <c r="B969" s="89" t="str">
        <f t="shared" si="55"/>
        <v>206697857</v>
      </c>
      <c r="C969" s="523">
        <f t="shared" si="56"/>
        <v>45657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0</v>
      </c>
    </row>
    <row r="970" spans="1:8">
      <c r="A970" s="89" t="str">
        <f t="shared" si="54"/>
        <v>Дронамикс Кепитъл АД</v>
      </c>
      <c r="B970" s="89" t="str">
        <f t="shared" si="55"/>
        <v>206697857</v>
      </c>
      <c r="C970" s="523">
        <f t="shared" si="56"/>
        <v>45657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Дронамикс Кепитъл АД</v>
      </c>
      <c r="B971" s="89" t="str">
        <f t="shared" si="55"/>
        <v>206697857</v>
      </c>
      <c r="C971" s="523">
        <f t="shared" si="56"/>
        <v>45657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Дронамикс Кепитъл АД</v>
      </c>
      <c r="B972" s="89" t="str">
        <f t="shared" si="55"/>
        <v>206697857</v>
      </c>
      <c r="C972" s="523">
        <f t="shared" si="56"/>
        <v>45657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Дронамикс Кепитъл АД</v>
      </c>
      <c r="B973" s="89" t="str">
        <f t="shared" si="55"/>
        <v>206697857</v>
      </c>
      <c r="C973" s="523">
        <f t="shared" si="56"/>
        <v>45657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0</v>
      </c>
    </row>
    <row r="974" spans="1:8">
      <c r="A974" s="89" t="str">
        <f t="shared" si="54"/>
        <v>Дронамикс Кепитъл АД</v>
      </c>
      <c r="B974" s="89" t="str">
        <f t="shared" si="55"/>
        <v>206697857</v>
      </c>
      <c r="C974" s="523">
        <f t="shared" si="56"/>
        <v>45657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1</v>
      </c>
    </row>
    <row r="975" spans="1:8">
      <c r="A975" s="89" t="str">
        <f t="shared" si="54"/>
        <v>Дронамикс Кепитъл АД</v>
      </c>
      <c r="B975" s="89" t="str">
        <f t="shared" si="55"/>
        <v>206697857</v>
      </c>
      <c r="C975" s="523">
        <f t="shared" si="56"/>
        <v>45657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1</v>
      </c>
    </row>
    <row r="976" spans="1:8">
      <c r="A976" s="89" t="str">
        <f t="shared" ref="A976:A1039" si="57">pdeName</f>
        <v>Дронамикс Кепитъл АД</v>
      </c>
      <c r="B976" s="89" t="str">
        <f t="shared" ref="B976:B1039" si="58">pdeBulstat</f>
        <v>206697857</v>
      </c>
      <c r="C976" s="523">
        <f t="shared" ref="C976:C1039" si="59">endDate</f>
        <v>45657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Дронамикс Кепитъл АД</v>
      </c>
      <c r="B977" s="89" t="str">
        <f t="shared" si="58"/>
        <v>206697857</v>
      </c>
      <c r="C977" s="523">
        <f t="shared" si="59"/>
        <v>45657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Дронамикс Кепитъл АД</v>
      </c>
      <c r="B978" s="89" t="str">
        <f t="shared" si="58"/>
        <v>206697857</v>
      </c>
      <c r="C978" s="523">
        <f t="shared" si="59"/>
        <v>45657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Дронамикс Кепитъл АД</v>
      </c>
      <c r="B979" s="89" t="str">
        <f t="shared" si="58"/>
        <v>206697857</v>
      </c>
      <c r="C979" s="523">
        <f t="shared" si="59"/>
        <v>45657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Дронамикс Кепитъл АД</v>
      </c>
      <c r="B980" s="89" t="str">
        <f t="shared" si="58"/>
        <v>206697857</v>
      </c>
      <c r="C980" s="523">
        <f t="shared" si="59"/>
        <v>45657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Дронамикс Кепитъл АД</v>
      </c>
      <c r="B981" s="89" t="str">
        <f t="shared" si="58"/>
        <v>206697857</v>
      </c>
      <c r="C981" s="523">
        <f t="shared" si="59"/>
        <v>45657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Дронамикс Кепитъл АД</v>
      </c>
      <c r="B982" s="89" t="str">
        <f t="shared" si="58"/>
        <v>206697857</v>
      </c>
      <c r="C982" s="523">
        <f t="shared" si="59"/>
        <v>45657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Дронамикс Кепитъл АД</v>
      </c>
      <c r="B983" s="89" t="str">
        <f t="shared" si="58"/>
        <v>206697857</v>
      </c>
      <c r="C983" s="523">
        <f t="shared" si="59"/>
        <v>45657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Дронамикс Кепитъл АД</v>
      </c>
      <c r="B984" s="89" t="str">
        <f t="shared" si="58"/>
        <v>206697857</v>
      </c>
      <c r="C984" s="523">
        <f t="shared" si="59"/>
        <v>45657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Дронамикс Кепитъл АД</v>
      </c>
      <c r="B985" s="89" t="str">
        <f t="shared" si="58"/>
        <v>206697857</v>
      </c>
      <c r="C985" s="523">
        <f t="shared" si="59"/>
        <v>45657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Дронамикс Кепитъл АД</v>
      </c>
      <c r="B986" s="89" t="str">
        <f t="shared" si="58"/>
        <v>206697857</v>
      </c>
      <c r="C986" s="523">
        <f t="shared" si="59"/>
        <v>45657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0</v>
      </c>
    </row>
    <row r="987" spans="1:8">
      <c r="A987" s="89" t="str">
        <f t="shared" si="57"/>
        <v>Дронамикс Кепитъл АД</v>
      </c>
      <c r="B987" s="89" t="str">
        <f t="shared" si="58"/>
        <v>206697857</v>
      </c>
      <c r="C987" s="523">
        <f t="shared" si="59"/>
        <v>45657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Дронамикс Кепитъл АД</v>
      </c>
      <c r="B988" s="89" t="str">
        <f t="shared" si="58"/>
        <v>206697857</v>
      </c>
      <c r="C988" s="523">
        <f t="shared" si="59"/>
        <v>45657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Дронамикс Кепитъл АД</v>
      </c>
      <c r="B989" s="89" t="str">
        <f t="shared" si="58"/>
        <v>206697857</v>
      </c>
      <c r="C989" s="523">
        <f t="shared" si="59"/>
        <v>45657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Дронамикс Кепитъл АД</v>
      </c>
      <c r="B990" s="89" t="str">
        <f t="shared" si="58"/>
        <v>206697857</v>
      </c>
      <c r="C990" s="523">
        <f t="shared" si="59"/>
        <v>45657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Дронамикс Кепитъл АД</v>
      </c>
      <c r="B991" s="89" t="str">
        <f t="shared" si="58"/>
        <v>206697857</v>
      </c>
      <c r="C991" s="523">
        <f t="shared" si="59"/>
        <v>45657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0</v>
      </c>
    </row>
    <row r="992" spans="1:8">
      <c r="A992" s="89" t="str">
        <f t="shared" si="57"/>
        <v>Дронамикс Кепитъл АД</v>
      </c>
      <c r="B992" s="89" t="str">
        <f t="shared" si="58"/>
        <v>206697857</v>
      </c>
      <c r="C992" s="523">
        <f t="shared" si="59"/>
        <v>45657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Дронамикс Кепитъл АД</v>
      </c>
      <c r="B993" s="89" t="str">
        <f t="shared" si="58"/>
        <v>206697857</v>
      </c>
      <c r="C993" s="523">
        <f t="shared" si="59"/>
        <v>45657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Дронамикс Кепитъл АД</v>
      </c>
      <c r="B994" s="89" t="str">
        <f t="shared" si="58"/>
        <v>206697857</v>
      </c>
      <c r="C994" s="523">
        <f t="shared" si="59"/>
        <v>45657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Дронамикс Кепитъл АД</v>
      </c>
      <c r="B995" s="89" t="str">
        <f t="shared" si="58"/>
        <v>206697857</v>
      </c>
      <c r="C995" s="523">
        <f t="shared" si="59"/>
        <v>45657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Дронамикс Кепитъл АД</v>
      </c>
      <c r="B996" s="89" t="str">
        <f t="shared" si="58"/>
        <v>206697857</v>
      </c>
      <c r="C996" s="523">
        <f t="shared" si="59"/>
        <v>45657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0</v>
      </c>
    </row>
    <row r="997" spans="1:8">
      <c r="A997" s="89" t="str">
        <f t="shared" si="57"/>
        <v>Дронамикс Кепитъл АД</v>
      </c>
      <c r="B997" s="89" t="str">
        <f t="shared" si="58"/>
        <v>206697857</v>
      </c>
      <c r="C997" s="523">
        <f t="shared" si="59"/>
        <v>45657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Дронамикс Кепитъл АД</v>
      </c>
      <c r="B998" s="89" t="str">
        <f t="shared" si="58"/>
        <v>206697857</v>
      </c>
      <c r="C998" s="523">
        <f t="shared" si="59"/>
        <v>45657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0</v>
      </c>
    </row>
    <row r="999" spans="1:8">
      <c r="A999" s="89" t="str">
        <f t="shared" si="57"/>
        <v>Дронамикс Кепитъл АД</v>
      </c>
      <c r="B999" s="89" t="str">
        <f t="shared" si="58"/>
        <v>206697857</v>
      </c>
      <c r="C999" s="523">
        <f t="shared" si="59"/>
        <v>45657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Дронамикс Кепитъл АД</v>
      </c>
      <c r="B1000" s="89" t="str">
        <f t="shared" si="58"/>
        <v>206697857</v>
      </c>
      <c r="C1000" s="523">
        <f t="shared" si="59"/>
        <v>45657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Дронамикс Кепитъл АД</v>
      </c>
      <c r="B1001" s="89" t="str">
        <f t="shared" si="58"/>
        <v>206697857</v>
      </c>
      <c r="C1001" s="523">
        <f t="shared" si="59"/>
        <v>45657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5281</v>
      </c>
    </row>
    <row r="1002" spans="1:8">
      <c r="A1002" s="89" t="str">
        <f t="shared" si="57"/>
        <v>Дронамикс Кепитъл АД</v>
      </c>
      <c r="B1002" s="89" t="str">
        <f t="shared" si="58"/>
        <v>206697857</v>
      </c>
      <c r="C1002" s="523">
        <f t="shared" si="59"/>
        <v>45657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Дронамикс Кепитъл АД</v>
      </c>
      <c r="B1003" s="89" t="str">
        <f t="shared" si="58"/>
        <v>206697857</v>
      </c>
      <c r="C1003" s="523">
        <f t="shared" si="59"/>
        <v>45657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Дронамикс Кепитъл АД</v>
      </c>
      <c r="B1004" s="89" t="str">
        <f t="shared" si="58"/>
        <v>206697857</v>
      </c>
      <c r="C1004" s="523">
        <f t="shared" si="59"/>
        <v>45657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Дронамикс Кепитъл АД</v>
      </c>
      <c r="B1005" s="89" t="str">
        <f t="shared" si="58"/>
        <v>206697857</v>
      </c>
      <c r="C1005" s="523">
        <f t="shared" si="59"/>
        <v>45657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5281</v>
      </c>
    </row>
    <row r="1006" spans="1:8">
      <c r="A1006" s="89" t="str">
        <f t="shared" si="57"/>
        <v>Дронамикс Кепитъл АД</v>
      </c>
      <c r="B1006" s="89" t="str">
        <f t="shared" si="58"/>
        <v>206697857</v>
      </c>
      <c r="C1006" s="523">
        <f t="shared" si="59"/>
        <v>45657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5281</v>
      </c>
    </row>
    <row r="1007" spans="1:8">
      <c r="A1007" s="89" t="str">
        <f t="shared" si="57"/>
        <v>Дронамикс Кепитъл АД</v>
      </c>
      <c r="B1007" s="89" t="str">
        <f t="shared" si="58"/>
        <v>206697857</v>
      </c>
      <c r="C1007" s="523">
        <f t="shared" si="59"/>
        <v>45657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5281</v>
      </c>
    </row>
    <row r="1008" spans="1:8">
      <c r="A1008" s="89" t="str">
        <f t="shared" si="57"/>
        <v>Дронамикс Кепитъл АД</v>
      </c>
      <c r="B1008" s="89" t="str">
        <f t="shared" si="58"/>
        <v>206697857</v>
      </c>
      <c r="C1008" s="523">
        <f t="shared" si="59"/>
        <v>45657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Дронамикс Кепитъл АД</v>
      </c>
      <c r="B1009" s="89" t="str">
        <f t="shared" si="58"/>
        <v>206697857</v>
      </c>
      <c r="C1009" s="523">
        <f t="shared" si="59"/>
        <v>45657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Дронамикс Кепитъл АД</v>
      </c>
      <c r="B1010" s="89" t="str">
        <f t="shared" si="58"/>
        <v>206697857</v>
      </c>
      <c r="C1010" s="523">
        <f t="shared" si="59"/>
        <v>45657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Дронамикс Кепитъл АД</v>
      </c>
      <c r="B1011" s="89" t="str">
        <f t="shared" si="58"/>
        <v>206697857</v>
      </c>
      <c r="C1011" s="523">
        <f t="shared" si="59"/>
        <v>45657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Дронамикс Кепитъл АД</v>
      </c>
      <c r="B1012" s="89" t="str">
        <f t="shared" si="58"/>
        <v>206697857</v>
      </c>
      <c r="C1012" s="523">
        <f t="shared" si="59"/>
        <v>45657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Дронамикс Кепитъл АД</v>
      </c>
      <c r="B1013" s="89" t="str">
        <f t="shared" si="58"/>
        <v>206697857</v>
      </c>
      <c r="C1013" s="523">
        <f t="shared" si="59"/>
        <v>45657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Дронамикс Кепитъл АД</v>
      </c>
      <c r="B1014" s="89" t="str">
        <f t="shared" si="58"/>
        <v>206697857</v>
      </c>
      <c r="C1014" s="523">
        <f t="shared" si="59"/>
        <v>45657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Дронамикс Кепитъл АД</v>
      </c>
      <c r="B1015" s="89" t="str">
        <f t="shared" si="58"/>
        <v>206697857</v>
      </c>
      <c r="C1015" s="523">
        <f t="shared" si="59"/>
        <v>45657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Дронамикс Кепитъл АД</v>
      </c>
      <c r="B1016" s="89" t="str">
        <f t="shared" si="58"/>
        <v>206697857</v>
      </c>
      <c r="C1016" s="523">
        <f t="shared" si="59"/>
        <v>45657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Дронамикс Кепитъл АД</v>
      </c>
      <c r="B1017" s="89" t="str">
        <f t="shared" si="58"/>
        <v>206697857</v>
      </c>
      <c r="C1017" s="523">
        <f t="shared" si="59"/>
        <v>45657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Дронамикс Кепитъл АД</v>
      </c>
      <c r="B1018" s="89" t="str">
        <f t="shared" si="58"/>
        <v>206697857</v>
      </c>
      <c r="C1018" s="523">
        <f t="shared" si="59"/>
        <v>45657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Дронамикс Кепитъл АД</v>
      </c>
      <c r="B1019" s="89" t="str">
        <f t="shared" si="58"/>
        <v>206697857</v>
      </c>
      <c r="C1019" s="523">
        <f t="shared" si="59"/>
        <v>45657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Дронамикс Кепитъл АД</v>
      </c>
      <c r="B1020" s="89" t="str">
        <f t="shared" si="58"/>
        <v>206697857</v>
      </c>
      <c r="C1020" s="523">
        <f t="shared" si="59"/>
        <v>45657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Дронамикс Кепитъл АД</v>
      </c>
      <c r="B1021" s="89" t="str">
        <f t="shared" si="58"/>
        <v>206697857</v>
      </c>
      <c r="C1021" s="523">
        <f t="shared" si="59"/>
        <v>45657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Дронамикс Кепитъл АД</v>
      </c>
      <c r="B1022" s="89" t="str">
        <f t="shared" si="58"/>
        <v>206697857</v>
      </c>
      <c r="C1022" s="523">
        <f t="shared" si="59"/>
        <v>45657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0</v>
      </c>
    </row>
    <row r="1023" spans="1:8">
      <c r="A1023" s="89" t="str">
        <f t="shared" si="57"/>
        <v>Дронамикс Кепитъл АД</v>
      </c>
      <c r="B1023" s="89" t="str">
        <f t="shared" si="58"/>
        <v>206697857</v>
      </c>
      <c r="C1023" s="523">
        <f t="shared" si="59"/>
        <v>45657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0</v>
      </c>
    </row>
    <row r="1024" spans="1:8">
      <c r="A1024" s="89" t="str">
        <f t="shared" si="57"/>
        <v>Дронамикс Кепитъл АД</v>
      </c>
      <c r="B1024" s="89" t="str">
        <f t="shared" si="58"/>
        <v>206697857</v>
      </c>
      <c r="C1024" s="523">
        <f t="shared" si="59"/>
        <v>45657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0</v>
      </c>
    </row>
    <row r="1025" spans="1:8">
      <c r="A1025" s="89" t="str">
        <f t="shared" si="57"/>
        <v>Дронамикс Кепитъл АД</v>
      </c>
      <c r="B1025" s="89" t="str">
        <f t="shared" si="58"/>
        <v>206697857</v>
      </c>
      <c r="C1025" s="523">
        <f t="shared" si="59"/>
        <v>45657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Дронамикс Кепитъл АД</v>
      </c>
      <c r="B1026" s="89" t="str">
        <f t="shared" si="58"/>
        <v>206697857</v>
      </c>
      <c r="C1026" s="523">
        <f t="shared" si="59"/>
        <v>45657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Дронамикс Кепитъл АД</v>
      </c>
      <c r="B1027" s="89" t="str">
        <f t="shared" si="58"/>
        <v>206697857</v>
      </c>
      <c r="C1027" s="523">
        <f t="shared" si="59"/>
        <v>45657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Дронамикс Кепитъл АД</v>
      </c>
      <c r="B1028" s="89" t="str">
        <f t="shared" si="58"/>
        <v>206697857</v>
      </c>
      <c r="C1028" s="523">
        <f t="shared" si="59"/>
        <v>45657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0</v>
      </c>
    </row>
    <row r="1029" spans="1:8">
      <c r="A1029" s="89" t="str">
        <f t="shared" si="57"/>
        <v>Дронамикс Кепитъл АД</v>
      </c>
      <c r="B1029" s="89" t="str">
        <f t="shared" si="58"/>
        <v>206697857</v>
      </c>
      <c r="C1029" s="523">
        <f t="shared" si="59"/>
        <v>45657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0</v>
      </c>
    </row>
    <row r="1030" spans="1:8">
      <c r="A1030" s="89" t="str">
        <f t="shared" si="57"/>
        <v>Дронамикс Кепитъл АД</v>
      </c>
      <c r="B1030" s="89" t="str">
        <f t="shared" si="58"/>
        <v>206697857</v>
      </c>
      <c r="C1030" s="523">
        <f t="shared" si="59"/>
        <v>45657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Дронамикс Кепитъл АД</v>
      </c>
      <c r="B1031" s="89" t="str">
        <f t="shared" si="58"/>
        <v>206697857</v>
      </c>
      <c r="C1031" s="523">
        <f t="shared" si="59"/>
        <v>45657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Дронамикс Кепитъл АД</v>
      </c>
      <c r="B1032" s="89" t="str">
        <f t="shared" si="58"/>
        <v>206697857</v>
      </c>
      <c r="C1032" s="523">
        <f t="shared" si="59"/>
        <v>45657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Дронамикс Кепитъл АД</v>
      </c>
      <c r="B1033" s="89" t="str">
        <f t="shared" si="58"/>
        <v>206697857</v>
      </c>
      <c r="C1033" s="523">
        <f t="shared" si="59"/>
        <v>45657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Дронамикс Кепитъл АД</v>
      </c>
      <c r="B1034" s="89" t="str">
        <f t="shared" si="58"/>
        <v>206697857</v>
      </c>
      <c r="C1034" s="523">
        <f t="shared" si="59"/>
        <v>45657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Дронамикс Кепитъл АД</v>
      </c>
      <c r="B1035" s="89" t="str">
        <f t="shared" si="58"/>
        <v>206697857</v>
      </c>
      <c r="C1035" s="523">
        <f t="shared" si="59"/>
        <v>45657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Дронамикс Кепитъл АД</v>
      </c>
      <c r="B1036" s="89" t="str">
        <f t="shared" si="58"/>
        <v>206697857</v>
      </c>
      <c r="C1036" s="523">
        <f t="shared" si="59"/>
        <v>45657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Дронамикс Кепитъл АД</v>
      </c>
      <c r="B1037" s="89" t="str">
        <f t="shared" si="58"/>
        <v>206697857</v>
      </c>
      <c r="C1037" s="523">
        <f t="shared" si="59"/>
        <v>45657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Дронамикс Кепитъл АД</v>
      </c>
      <c r="B1038" s="89" t="str">
        <f t="shared" si="58"/>
        <v>206697857</v>
      </c>
      <c r="C1038" s="523">
        <f t="shared" si="59"/>
        <v>45657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8</v>
      </c>
    </row>
    <row r="1039" spans="1:8">
      <c r="A1039" s="89" t="str">
        <f t="shared" si="57"/>
        <v>Дронамикс Кепитъл АД</v>
      </c>
      <c r="B1039" s="89" t="str">
        <f t="shared" si="58"/>
        <v>206697857</v>
      </c>
      <c r="C1039" s="523">
        <f t="shared" si="59"/>
        <v>45657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Дронамикс Кепитъл АД</v>
      </c>
      <c r="B1040" s="89" t="str">
        <f t="shared" ref="B1040:B1103" si="61">pdeBulstat</f>
        <v>206697857</v>
      </c>
      <c r="C1040" s="523">
        <f t="shared" ref="C1040:C1103" si="62">endDate</f>
        <v>45657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7</v>
      </c>
    </row>
    <row r="1041" spans="1:8">
      <c r="A1041" s="89" t="str">
        <f t="shared" si="60"/>
        <v>Дронамикс Кепитъл АД</v>
      </c>
      <c r="B1041" s="89" t="str">
        <f t="shared" si="61"/>
        <v>206697857</v>
      </c>
      <c r="C1041" s="523">
        <f t="shared" si="62"/>
        <v>45657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Дронамикс Кепитъл АД</v>
      </c>
      <c r="B1042" s="89" t="str">
        <f t="shared" si="61"/>
        <v>206697857</v>
      </c>
      <c r="C1042" s="523">
        <f t="shared" si="62"/>
        <v>45657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1</v>
      </c>
    </row>
    <row r="1043" spans="1:8">
      <c r="A1043" s="89" t="str">
        <f t="shared" si="60"/>
        <v>Дронамикс Кепитъл АД</v>
      </c>
      <c r="B1043" s="89" t="str">
        <f t="shared" si="61"/>
        <v>206697857</v>
      </c>
      <c r="C1043" s="523">
        <f t="shared" si="62"/>
        <v>45657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0</v>
      </c>
    </row>
    <row r="1044" spans="1:8">
      <c r="A1044" s="89" t="str">
        <f t="shared" si="60"/>
        <v>Дронамикс Кепитъл АД</v>
      </c>
      <c r="B1044" s="89" t="str">
        <f t="shared" si="61"/>
        <v>206697857</v>
      </c>
      <c r="C1044" s="523">
        <f t="shared" si="62"/>
        <v>45657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Дронамикс Кепитъл АД</v>
      </c>
      <c r="B1045" s="89" t="str">
        <f t="shared" si="61"/>
        <v>206697857</v>
      </c>
      <c r="C1045" s="523">
        <f t="shared" si="62"/>
        <v>45657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Дронамикс Кепитъл АД</v>
      </c>
      <c r="B1046" s="89" t="str">
        <f t="shared" si="61"/>
        <v>206697857</v>
      </c>
      <c r="C1046" s="523">
        <f t="shared" si="62"/>
        <v>45657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0</v>
      </c>
    </row>
    <row r="1047" spans="1:8">
      <c r="A1047" s="89" t="str">
        <f t="shared" si="60"/>
        <v>Дронамикс Кепитъл АД</v>
      </c>
      <c r="B1047" s="89" t="str">
        <f t="shared" si="61"/>
        <v>206697857</v>
      </c>
      <c r="C1047" s="523">
        <f t="shared" si="62"/>
        <v>45657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Дронамикс Кепитъл АД</v>
      </c>
      <c r="B1048" s="89" t="str">
        <f t="shared" si="61"/>
        <v>206697857</v>
      </c>
      <c r="C1048" s="523">
        <f t="shared" si="62"/>
        <v>45657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Дронамикс Кепитъл АД</v>
      </c>
      <c r="B1049" s="89" t="str">
        <f t="shared" si="61"/>
        <v>206697857</v>
      </c>
      <c r="C1049" s="523">
        <f t="shared" si="62"/>
        <v>45657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8</v>
      </c>
    </row>
    <row r="1050" spans="1:8">
      <c r="A1050" s="89" t="str">
        <f t="shared" si="60"/>
        <v>Дронамикс Кепитъл АД</v>
      </c>
      <c r="B1050" s="89" t="str">
        <f t="shared" si="61"/>
        <v>206697857</v>
      </c>
      <c r="C1050" s="523">
        <f t="shared" si="62"/>
        <v>45657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8</v>
      </c>
    </row>
    <row r="1051" spans="1:8">
      <c r="A1051" s="89" t="str">
        <f t="shared" si="60"/>
        <v>Дронамикс Кепитъл АД</v>
      </c>
      <c r="B1051" s="89" t="str">
        <f t="shared" si="61"/>
        <v>206697857</v>
      </c>
      <c r="C1051" s="523">
        <f t="shared" si="62"/>
        <v>45657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Дронамикс Кепитъл АД</v>
      </c>
      <c r="B1052" s="89" t="str">
        <f t="shared" si="61"/>
        <v>206697857</v>
      </c>
      <c r="C1052" s="523">
        <f t="shared" si="62"/>
        <v>45657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Дронамикс Кепитъл АД</v>
      </c>
      <c r="B1053" s="89" t="str">
        <f t="shared" si="61"/>
        <v>206697857</v>
      </c>
      <c r="C1053" s="523">
        <f t="shared" si="62"/>
        <v>45657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Дронамикс Кепитъл АД</v>
      </c>
      <c r="B1054" s="89" t="str">
        <f t="shared" si="61"/>
        <v>206697857</v>
      </c>
      <c r="C1054" s="523">
        <f t="shared" si="62"/>
        <v>45657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Дронамикс Кепитъл АД</v>
      </c>
      <c r="B1055" s="89" t="str">
        <f t="shared" si="61"/>
        <v>206697857</v>
      </c>
      <c r="C1055" s="523">
        <f t="shared" si="62"/>
        <v>45657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Дронамикс Кепитъл АД</v>
      </c>
      <c r="B1056" s="89" t="str">
        <f t="shared" si="61"/>
        <v>206697857</v>
      </c>
      <c r="C1056" s="523">
        <f t="shared" si="62"/>
        <v>45657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Дронамикс Кепитъл АД</v>
      </c>
      <c r="B1057" s="89" t="str">
        <f t="shared" si="61"/>
        <v>206697857</v>
      </c>
      <c r="C1057" s="523">
        <f t="shared" si="62"/>
        <v>45657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Дронамикс Кепитъл АД</v>
      </c>
      <c r="B1058" s="89" t="str">
        <f t="shared" si="61"/>
        <v>206697857</v>
      </c>
      <c r="C1058" s="523">
        <f t="shared" si="62"/>
        <v>45657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Дронамикс Кепитъл АД</v>
      </c>
      <c r="B1059" s="89" t="str">
        <f t="shared" si="61"/>
        <v>206697857</v>
      </c>
      <c r="C1059" s="523">
        <f t="shared" si="62"/>
        <v>45657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Дронамикс Кепитъл АД</v>
      </c>
      <c r="B1060" s="89" t="str">
        <f t="shared" si="61"/>
        <v>206697857</v>
      </c>
      <c r="C1060" s="523">
        <f t="shared" si="62"/>
        <v>45657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Дронамикс Кепитъл АД</v>
      </c>
      <c r="B1061" s="89" t="str">
        <f t="shared" si="61"/>
        <v>206697857</v>
      </c>
      <c r="C1061" s="523">
        <f t="shared" si="62"/>
        <v>45657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Дронамикс Кепитъл АД</v>
      </c>
      <c r="B1062" s="89" t="str">
        <f t="shared" si="61"/>
        <v>206697857</v>
      </c>
      <c r="C1062" s="523">
        <f t="shared" si="62"/>
        <v>45657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Дронамикс Кепитъл АД</v>
      </c>
      <c r="B1063" s="89" t="str">
        <f t="shared" si="61"/>
        <v>206697857</v>
      </c>
      <c r="C1063" s="523">
        <f t="shared" si="62"/>
        <v>45657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Дронамикс Кепитъл АД</v>
      </c>
      <c r="B1064" s="89" t="str">
        <f t="shared" si="61"/>
        <v>206697857</v>
      </c>
      <c r="C1064" s="523">
        <f t="shared" si="62"/>
        <v>45657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Дронамикс Кепитъл АД</v>
      </c>
      <c r="B1065" s="89" t="str">
        <f t="shared" si="61"/>
        <v>206697857</v>
      </c>
      <c r="C1065" s="523">
        <f t="shared" si="62"/>
        <v>45657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Дронамикс Кепитъл АД</v>
      </c>
      <c r="B1066" s="89" t="str">
        <f t="shared" si="61"/>
        <v>206697857</v>
      </c>
      <c r="C1066" s="523">
        <f t="shared" si="62"/>
        <v>45657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Дронамикс Кепитъл АД</v>
      </c>
      <c r="B1067" s="89" t="str">
        <f t="shared" si="61"/>
        <v>206697857</v>
      </c>
      <c r="C1067" s="523">
        <f t="shared" si="62"/>
        <v>45657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0</v>
      </c>
    </row>
    <row r="1068" spans="1:8">
      <c r="A1068" s="89" t="str">
        <f t="shared" si="60"/>
        <v>Дронамикс Кепитъл АД</v>
      </c>
      <c r="B1068" s="89" t="str">
        <f t="shared" si="61"/>
        <v>206697857</v>
      </c>
      <c r="C1068" s="523">
        <f t="shared" si="62"/>
        <v>45657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0</v>
      </c>
    </row>
    <row r="1069" spans="1:8">
      <c r="A1069" s="89" t="str">
        <f t="shared" si="60"/>
        <v>Дронамикс Кепитъл АД</v>
      </c>
      <c r="B1069" s="89" t="str">
        <f t="shared" si="61"/>
        <v>206697857</v>
      </c>
      <c r="C1069" s="523">
        <f t="shared" si="62"/>
        <v>45657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Дронамикс Кепитъл АД</v>
      </c>
      <c r="B1070" s="89" t="str">
        <f t="shared" si="61"/>
        <v>206697857</v>
      </c>
      <c r="C1070" s="523">
        <f t="shared" si="62"/>
        <v>45657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Дронамикс Кепитъл АД</v>
      </c>
      <c r="B1071" s="89" t="str">
        <f t="shared" si="61"/>
        <v>206697857</v>
      </c>
      <c r="C1071" s="523">
        <f t="shared" si="62"/>
        <v>45657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0</v>
      </c>
    </row>
    <row r="1072" spans="1:8">
      <c r="A1072" s="89" t="str">
        <f t="shared" si="60"/>
        <v>Дронамикс Кепитъл АД</v>
      </c>
      <c r="B1072" s="89" t="str">
        <f t="shared" si="61"/>
        <v>206697857</v>
      </c>
      <c r="C1072" s="523">
        <f t="shared" si="62"/>
        <v>45657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0</v>
      </c>
    </row>
    <row r="1073" spans="1:8">
      <c r="A1073" s="89" t="str">
        <f t="shared" si="60"/>
        <v>Дронамикс Кепитъл АД</v>
      </c>
      <c r="B1073" s="89" t="str">
        <f t="shared" si="61"/>
        <v>206697857</v>
      </c>
      <c r="C1073" s="523">
        <f t="shared" si="62"/>
        <v>45657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Дронамикс Кепитъл АД</v>
      </c>
      <c r="B1074" s="89" t="str">
        <f t="shared" si="61"/>
        <v>206697857</v>
      </c>
      <c r="C1074" s="523">
        <f t="shared" si="62"/>
        <v>45657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Дронамикс Кепитъл АД</v>
      </c>
      <c r="B1075" s="89" t="str">
        <f t="shared" si="61"/>
        <v>206697857</v>
      </c>
      <c r="C1075" s="523">
        <f t="shared" si="62"/>
        <v>45657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Дронамикс Кепитъл АД</v>
      </c>
      <c r="B1076" s="89" t="str">
        <f t="shared" si="61"/>
        <v>206697857</v>
      </c>
      <c r="C1076" s="523">
        <f t="shared" si="62"/>
        <v>45657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Дронамикс Кепитъл АД</v>
      </c>
      <c r="B1077" s="89" t="str">
        <f t="shared" si="61"/>
        <v>206697857</v>
      </c>
      <c r="C1077" s="523">
        <f t="shared" si="62"/>
        <v>45657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Дронамикс Кепитъл АД</v>
      </c>
      <c r="B1078" s="89" t="str">
        <f t="shared" si="61"/>
        <v>206697857</v>
      </c>
      <c r="C1078" s="523">
        <f t="shared" si="62"/>
        <v>45657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Дронамикс Кепитъл АД</v>
      </c>
      <c r="B1079" s="89" t="str">
        <f t="shared" si="61"/>
        <v>206697857</v>
      </c>
      <c r="C1079" s="523">
        <f t="shared" si="62"/>
        <v>45657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Дронамикс Кепитъл АД</v>
      </c>
      <c r="B1080" s="89" t="str">
        <f t="shared" si="61"/>
        <v>206697857</v>
      </c>
      <c r="C1080" s="523">
        <f t="shared" si="62"/>
        <v>45657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Дронамикс Кепитъл АД</v>
      </c>
      <c r="B1081" s="89" t="str">
        <f t="shared" si="61"/>
        <v>206697857</v>
      </c>
      <c r="C1081" s="523">
        <f t="shared" si="62"/>
        <v>45657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8</v>
      </c>
    </row>
    <row r="1082" spans="1:8">
      <c r="A1082" s="89" t="str">
        <f t="shared" si="60"/>
        <v>Дронамикс Кепитъл АД</v>
      </c>
      <c r="B1082" s="89" t="str">
        <f t="shared" si="61"/>
        <v>206697857</v>
      </c>
      <c r="C1082" s="523">
        <f t="shared" si="62"/>
        <v>45657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Дронамикс Кепитъл АД</v>
      </c>
      <c r="B1083" s="89" t="str">
        <f t="shared" si="61"/>
        <v>206697857</v>
      </c>
      <c r="C1083" s="523">
        <f t="shared" si="62"/>
        <v>45657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7</v>
      </c>
    </row>
    <row r="1084" spans="1:8">
      <c r="A1084" s="89" t="str">
        <f t="shared" si="60"/>
        <v>Дронамикс Кепитъл АД</v>
      </c>
      <c r="B1084" s="89" t="str">
        <f t="shared" si="61"/>
        <v>206697857</v>
      </c>
      <c r="C1084" s="523">
        <f t="shared" si="62"/>
        <v>45657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Дронамикс Кепитъл АД</v>
      </c>
      <c r="B1085" s="89" t="str">
        <f t="shared" si="61"/>
        <v>206697857</v>
      </c>
      <c r="C1085" s="523">
        <f t="shared" si="62"/>
        <v>45657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1</v>
      </c>
    </row>
    <row r="1086" spans="1:8">
      <c r="A1086" s="89" t="str">
        <f t="shared" si="60"/>
        <v>Дронамикс Кепитъл АД</v>
      </c>
      <c r="B1086" s="89" t="str">
        <f t="shared" si="61"/>
        <v>206697857</v>
      </c>
      <c r="C1086" s="523">
        <f t="shared" si="62"/>
        <v>45657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0</v>
      </c>
    </row>
    <row r="1087" spans="1:8">
      <c r="A1087" s="89" t="str">
        <f t="shared" si="60"/>
        <v>Дронамикс Кепитъл АД</v>
      </c>
      <c r="B1087" s="89" t="str">
        <f t="shared" si="61"/>
        <v>206697857</v>
      </c>
      <c r="C1087" s="523">
        <f t="shared" si="62"/>
        <v>45657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Дронамикс Кепитъл АД</v>
      </c>
      <c r="B1088" s="89" t="str">
        <f t="shared" si="61"/>
        <v>206697857</v>
      </c>
      <c r="C1088" s="523">
        <f t="shared" si="62"/>
        <v>45657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Дронамикс Кепитъл АД</v>
      </c>
      <c r="B1089" s="89" t="str">
        <f t="shared" si="61"/>
        <v>206697857</v>
      </c>
      <c r="C1089" s="523">
        <f t="shared" si="62"/>
        <v>45657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0</v>
      </c>
    </row>
    <row r="1090" spans="1:8">
      <c r="A1090" s="89" t="str">
        <f t="shared" si="60"/>
        <v>Дронамикс Кепитъл АД</v>
      </c>
      <c r="B1090" s="89" t="str">
        <f t="shared" si="61"/>
        <v>206697857</v>
      </c>
      <c r="C1090" s="523">
        <f t="shared" si="62"/>
        <v>45657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Дронамикс Кепитъл АД</v>
      </c>
      <c r="B1091" s="89" t="str">
        <f t="shared" si="61"/>
        <v>206697857</v>
      </c>
      <c r="C1091" s="523">
        <f t="shared" si="62"/>
        <v>45657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Дронамикс Кепитъл АД</v>
      </c>
      <c r="B1092" s="89" t="str">
        <f t="shared" si="61"/>
        <v>206697857</v>
      </c>
      <c r="C1092" s="523">
        <f t="shared" si="62"/>
        <v>45657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8</v>
      </c>
    </row>
    <row r="1093" spans="1:8">
      <c r="A1093" s="89" t="str">
        <f t="shared" si="60"/>
        <v>Дронамикс Кепитъл АД</v>
      </c>
      <c r="B1093" s="89" t="str">
        <f t="shared" si="61"/>
        <v>206697857</v>
      </c>
      <c r="C1093" s="523">
        <f t="shared" si="62"/>
        <v>45657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8</v>
      </c>
    </row>
    <row r="1094" spans="1:8">
      <c r="A1094" s="89" t="str">
        <f t="shared" si="60"/>
        <v>Дронамикс Кепитъл АД</v>
      </c>
      <c r="B1094" s="89" t="str">
        <f t="shared" si="61"/>
        <v>206697857</v>
      </c>
      <c r="C1094" s="523">
        <f t="shared" si="62"/>
        <v>45657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Дронамикс Кепитъл АД</v>
      </c>
      <c r="B1095" s="89" t="str">
        <f t="shared" si="61"/>
        <v>206697857</v>
      </c>
      <c r="C1095" s="523">
        <f t="shared" si="62"/>
        <v>45657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Дронамикс Кепитъл АД</v>
      </c>
      <c r="B1096" s="89" t="str">
        <f t="shared" si="61"/>
        <v>206697857</v>
      </c>
      <c r="C1096" s="523">
        <f t="shared" si="62"/>
        <v>45657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Дронамикс Кепитъл АД</v>
      </c>
      <c r="B1097" s="89" t="str">
        <f t="shared" si="61"/>
        <v>206697857</v>
      </c>
      <c r="C1097" s="523">
        <f t="shared" si="62"/>
        <v>45657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Дронамикс Кепитъл АД</v>
      </c>
      <c r="B1098" s="89" t="str">
        <f t="shared" si="61"/>
        <v>206697857</v>
      </c>
      <c r="C1098" s="523">
        <f t="shared" si="62"/>
        <v>45657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Дронамикс Кепитъл АД</v>
      </c>
      <c r="B1099" s="89" t="str">
        <f t="shared" si="61"/>
        <v>206697857</v>
      </c>
      <c r="C1099" s="523">
        <f t="shared" si="62"/>
        <v>45657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Дронамикс Кепитъл АД</v>
      </c>
      <c r="B1100" s="89" t="str">
        <f t="shared" si="61"/>
        <v>206697857</v>
      </c>
      <c r="C1100" s="523">
        <f t="shared" si="62"/>
        <v>45657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Дронамикс Кепитъл АД</v>
      </c>
      <c r="B1101" s="89" t="str">
        <f t="shared" si="61"/>
        <v>206697857</v>
      </c>
      <c r="C1101" s="523">
        <f t="shared" si="62"/>
        <v>45657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Дронамикс Кепитъл АД</v>
      </c>
      <c r="B1102" s="89" t="str">
        <f t="shared" si="61"/>
        <v>206697857</v>
      </c>
      <c r="C1102" s="523">
        <f t="shared" si="62"/>
        <v>45657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Дронамикс Кепитъл АД</v>
      </c>
      <c r="B1103" s="89" t="str">
        <f t="shared" si="61"/>
        <v>206697857</v>
      </c>
      <c r="C1103" s="523">
        <f t="shared" si="62"/>
        <v>45657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Дронамикс Кепитъл АД</v>
      </c>
      <c r="B1104" s="89" t="str">
        <f t="shared" ref="B1104:B1167" si="64">pdeBulstat</f>
        <v>206697857</v>
      </c>
      <c r="C1104" s="523">
        <f t="shared" ref="C1104:C1167" si="65">endDate</f>
        <v>45657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Дронамикс Кепитъл АД</v>
      </c>
      <c r="B1105" s="89" t="str">
        <f t="shared" si="64"/>
        <v>206697857</v>
      </c>
      <c r="C1105" s="523">
        <f t="shared" si="65"/>
        <v>45657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Дронамикс Кепитъл АД</v>
      </c>
      <c r="B1106" s="89" t="str">
        <f t="shared" si="64"/>
        <v>206697857</v>
      </c>
      <c r="C1106" s="523">
        <f t="shared" si="65"/>
        <v>45657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Дронамикс Кепитъл АД</v>
      </c>
      <c r="B1107" s="89" t="str">
        <f t="shared" si="64"/>
        <v>206697857</v>
      </c>
      <c r="C1107" s="523">
        <f t="shared" si="65"/>
        <v>45657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Дронамикс Кепитъл АД</v>
      </c>
      <c r="B1108" s="89" t="str">
        <f t="shared" si="64"/>
        <v>206697857</v>
      </c>
      <c r="C1108" s="523">
        <f t="shared" si="65"/>
        <v>45657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0</v>
      </c>
    </row>
    <row r="1109" spans="1:8">
      <c r="A1109" s="89" t="str">
        <f t="shared" si="63"/>
        <v>Дронамикс Кепитъл АД</v>
      </c>
      <c r="B1109" s="89" t="str">
        <f t="shared" si="64"/>
        <v>206697857</v>
      </c>
      <c r="C1109" s="523">
        <f t="shared" si="65"/>
        <v>45657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0</v>
      </c>
    </row>
    <row r="1110" spans="1:8">
      <c r="A1110" s="89" t="str">
        <f t="shared" si="63"/>
        <v>Дронамикс Кепитъл АД</v>
      </c>
      <c r="B1110" s="89" t="str">
        <f t="shared" si="64"/>
        <v>206697857</v>
      </c>
      <c r="C1110" s="523">
        <f t="shared" si="65"/>
        <v>45657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Дронамикс Кепитъл АД</v>
      </c>
      <c r="B1111" s="89" t="str">
        <f t="shared" si="64"/>
        <v>206697857</v>
      </c>
      <c r="C1111" s="523">
        <f t="shared" si="65"/>
        <v>45657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Дронамикс Кепитъл АД</v>
      </c>
      <c r="B1112" s="89" t="str">
        <f t="shared" si="64"/>
        <v>206697857</v>
      </c>
      <c r="C1112" s="523">
        <f t="shared" si="65"/>
        <v>45657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Дронамикс Кепитъл АД</v>
      </c>
      <c r="B1113" s="89" t="str">
        <f t="shared" si="64"/>
        <v>206697857</v>
      </c>
      <c r="C1113" s="523">
        <f t="shared" si="65"/>
        <v>45657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Дронамикс Кепитъл АД</v>
      </c>
      <c r="B1114" s="89" t="str">
        <f t="shared" si="64"/>
        <v>206697857</v>
      </c>
      <c r="C1114" s="523">
        <f t="shared" si="65"/>
        <v>45657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Дронамикс Кепитъл АД</v>
      </c>
      <c r="B1115" s="89" t="str">
        <f t="shared" si="64"/>
        <v>206697857</v>
      </c>
      <c r="C1115" s="523">
        <f t="shared" si="65"/>
        <v>45657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Дронамикс Кепитъл АД</v>
      </c>
      <c r="B1116" s="89" t="str">
        <f t="shared" si="64"/>
        <v>206697857</v>
      </c>
      <c r="C1116" s="523">
        <f t="shared" si="65"/>
        <v>45657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Дронамикс Кепитъл АД</v>
      </c>
      <c r="B1117" s="89" t="str">
        <f t="shared" si="64"/>
        <v>206697857</v>
      </c>
      <c r="C1117" s="523">
        <f t="shared" si="65"/>
        <v>45657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Дронамикс Кепитъл АД</v>
      </c>
      <c r="B1118" s="89" t="str">
        <f t="shared" si="64"/>
        <v>206697857</v>
      </c>
      <c r="C1118" s="523">
        <f t="shared" si="65"/>
        <v>45657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Дронамикс Кепитъл АД</v>
      </c>
      <c r="B1119" s="89" t="str">
        <f t="shared" si="64"/>
        <v>206697857</v>
      </c>
      <c r="C1119" s="523">
        <f t="shared" si="65"/>
        <v>45657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Дронамикс Кепитъл АД</v>
      </c>
      <c r="B1120" s="89" t="str">
        <f t="shared" si="64"/>
        <v>206697857</v>
      </c>
      <c r="C1120" s="523">
        <f t="shared" si="65"/>
        <v>45657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Дронамикс Кепитъл АД</v>
      </c>
      <c r="B1121" s="89" t="str">
        <f t="shared" si="64"/>
        <v>206697857</v>
      </c>
      <c r="C1121" s="523">
        <f t="shared" si="65"/>
        <v>45657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Дронамикс Кепитъл АД</v>
      </c>
      <c r="B1122" s="89" t="str">
        <f t="shared" si="64"/>
        <v>206697857</v>
      </c>
      <c r="C1122" s="523">
        <f t="shared" si="65"/>
        <v>45657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Дронамикс Кепитъл АД</v>
      </c>
      <c r="B1123" s="89" t="str">
        <f t="shared" si="64"/>
        <v>206697857</v>
      </c>
      <c r="C1123" s="523">
        <f t="shared" si="65"/>
        <v>45657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Дронамикс Кепитъл АД</v>
      </c>
      <c r="B1124" s="89" t="str">
        <f t="shared" si="64"/>
        <v>206697857</v>
      </c>
      <c r="C1124" s="523">
        <f t="shared" si="65"/>
        <v>45657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0</v>
      </c>
    </row>
    <row r="1125" spans="1:8">
      <c r="A1125" s="89" t="str">
        <f t="shared" si="63"/>
        <v>Дронамикс Кепитъл АД</v>
      </c>
      <c r="B1125" s="89" t="str">
        <f t="shared" si="64"/>
        <v>206697857</v>
      </c>
      <c r="C1125" s="523">
        <f t="shared" si="65"/>
        <v>45657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Дронамикс Кепитъл АД</v>
      </c>
      <c r="B1126" s="89" t="str">
        <f t="shared" si="64"/>
        <v>206697857</v>
      </c>
      <c r="C1126" s="523">
        <f t="shared" si="65"/>
        <v>45657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Дронамикс Кепитъл АД</v>
      </c>
      <c r="B1127" s="89" t="str">
        <f t="shared" si="64"/>
        <v>206697857</v>
      </c>
      <c r="C1127" s="523">
        <f t="shared" si="65"/>
        <v>45657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Дронамикс Кепитъл АД</v>
      </c>
      <c r="B1128" s="89" t="str">
        <f t="shared" si="64"/>
        <v>206697857</v>
      </c>
      <c r="C1128" s="523">
        <f t="shared" si="65"/>
        <v>45657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0</v>
      </c>
    </row>
    <row r="1129" spans="1:8">
      <c r="A1129" s="89" t="str">
        <f t="shared" si="63"/>
        <v>Дронамикс Кепитъл АД</v>
      </c>
      <c r="B1129" s="89" t="str">
        <f t="shared" si="64"/>
        <v>206697857</v>
      </c>
      <c r="C1129" s="523">
        <f t="shared" si="65"/>
        <v>45657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Дронамикс Кепитъл АД</v>
      </c>
      <c r="B1130" s="89" t="str">
        <f t="shared" si="64"/>
        <v>206697857</v>
      </c>
      <c r="C1130" s="523">
        <f t="shared" si="65"/>
        <v>45657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Дронамикс Кепитъл АД</v>
      </c>
      <c r="B1131" s="89" t="str">
        <f t="shared" si="64"/>
        <v>206697857</v>
      </c>
      <c r="C1131" s="523">
        <f t="shared" si="65"/>
        <v>45657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Дронамикс Кепитъл АД</v>
      </c>
      <c r="B1132" s="89" t="str">
        <f t="shared" si="64"/>
        <v>206697857</v>
      </c>
      <c r="C1132" s="523">
        <f t="shared" si="65"/>
        <v>45657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Дронамикс Кепитъл АД</v>
      </c>
      <c r="B1133" s="89" t="str">
        <f t="shared" si="64"/>
        <v>206697857</v>
      </c>
      <c r="C1133" s="523">
        <f t="shared" si="65"/>
        <v>45657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Дронамикс Кепитъл АД</v>
      </c>
      <c r="B1134" s="89" t="str">
        <f t="shared" si="64"/>
        <v>206697857</v>
      </c>
      <c r="C1134" s="523">
        <f t="shared" si="65"/>
        <v>45657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Дронамикс Кепитъл АД</v>
      </c>
      <c r="B1135" s="89" t="str">
        <f t="shared" si="64"/>
        <v>206697857</v>
      </c>
      <c r="C1135" s="523">
        <f t="shared" si="65"/>
        <v>45657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0</v>
      </c>
    </row>
    <row r="1136" spans="1:8">
      <c r="A1136" s="89" t="str">
        <f t="shared" si="63"/>
        <v>Дронамикс Кепитъл АД</v>
      </c>
      <c r="B1136" s="89" t="str">
        <f t="shared" si="64"/>
        <v>206697857</v>
      </c>
      <c r="C1136" s="523">
        <f t="shared" si="65"/>
        <v>45657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0</v>
      </c>
    </row>
    <row r="1137" spans="1:8">
      <c r="A1137" s="89" t="str">
        <f t="shared" si="63"/>
        <v>Дронамикс Кепитъл АД</v>
      </c>
      <c r="B1137" s="89" t="str">
        <f t="shared" si="64"/>
        <v>206697857</v>
      </c>
      <c r="C1137" s="523">
        <f t="shared" si="65"/>
        <v>45657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Дронамикс Кепитъл АД</v>
      </c>
      <c r="B1138" s="89" t="str">
        <f t="shared" si="64"/>
        <v>206697857</v>
      </c>
      <c r="C1138" s="523">
        <f t="shared" si="65"/>
        <v>45657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Дронамикс Кепитъл АД</v>
      </c>
      <c r="B1139" s="89" t="str">
        <f t="shared" si="64"/>
        <v>206697857</v>
      </c>
      <c r="C1139" s="523">
        <f t="shared" si="65"/>
        <v>45657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Дронамикс Кепитъл АД</v>
      </c>
      <c r="B1140" s="89" t="str">
        <f t="shared" si="64"/>
        <v>206697857</v>
      </c>
      <c r="C1140" s="523">
        <f t="shared" si="65"/>
        <v>45657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Дронамикс Кепитъл АД</v>
      </c>
      <c r="B1141" s="89" t="str">
        <f t="shared" si="64"/>
        <v>206697857</v>
      </c>
      <c r="C1141" s="523">
        <f t="shared" si="65"/>
        <v>45657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Дронамикс Кепитъл АД</v>
      </c>
      <c r="B1142" s="89" t="str">
        <f t="shared" si="64"/>
        <v>206697857</v>
      </c>
      <c r="C1142" s="523">
        <f t="shared" si="65"/>
        <v>45657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Дронамикс Кепитъл АД</v>
      </c>
      <c r="B1143" s="89" t="str">
        <f t="shared" si="64"/>
        <v>206697857</v>
      </c>
      <c r="C1143" s="523">
        <f t="shared" si="65"/>
        <v>45657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Дронамикс Кепитъл АД</v>
      </c>
      <c r="B1144" s="89" t="str">
        <f t="shared" si="64"/>
        <v>206697857</v>
      </c>
      <c r="C1144" s="523">
        <f t="shared" si="65"/>
        <v>45657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Дронамикс Кепитъл АД</v>
      </c>
      <c r="B1145" s="89" t="str">
        <f t="shared" si="64"/>
        <v>206697857</v>
      </c>
      <c r="C1145" s="523">
        <f t="shared" si="65"/>
        <v>45657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Дронамикс Кепитъл АД</v>
      </c>
      <c r="B1146" s="89" t="str">
        <f t="shared" si="64"/>
        <v>206697857</v>
      </c>
      <c r="C1146" s="523">
        <f t="shared" si="65"/>
        <v>45657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Дронамикс Кепитъл АД</v>
      </c>
      <c r="B1147" s="89" t="str">
        <f t="shared" si="64"/>
        <v>206697857</v>
      </c>
      <c r="C1147" s="523">
        <f t="shared" si="65"/>
        <v>45657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Дронамикс Кепитъл АД</v>
      </c>
      <c r="B1148" s="89" t="str">
        <f t="shared" si="64"/>
        <v>206697857</v>
      </c>
      <c r="C1148" s="523">
        <f t="shared" si="65"/>
        <v>45657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Дронамикс Кепитъл АД</v>
      </c>
      <c r="B1149" s="89" t="str">
        <f t="shared" si="64"/>
        <v>206697857</v>
      </c>
      <c r="C1149" s="523">
        <f t="shared" si="65"/>
        <v>45657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Дронамикс Кепитъл АД</v>
      </c>
      <c r="B1150" s="89" t="str">
        <f t="shared" si="64"/>
        <v>206697857</v>
      </c>
      <c r="C1150" s="523">
        <f t="shared" si="65"/>
        <v>45657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Дронамикс Кепитъл АД</v>
      </c>
      <c r="B1151" s="89" t="str">
        <f t="shared" si="64"/>
        <v>206697857</v>
      </c>
      <c r="C1151" s="523">
        <f t="shared" si="65"/>
        <v>45657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Дронамикс Кепитъл АД</v>
      </c>
      <c r="B1152" s="89" t="str">
        <f t="shared" si="64"/>
        <v>206697857</v>
      </c>
      <c r="C1152" s="523">
        <f t="shared" si="65"/>
        <v>45657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Дронамикс Кепитъл АД</v>
      </c>
      <c r="B1153" s="89" t="str">
        <f t="shared" si="64"/>
        <v>206697857</v>
      </c>
      <c r="C1153" s="523">
        <f t="shared" si="65"/>
        <v>45657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Дронамикс Кепитъл АД</v>
      </c>
      <c r="B1154" s="89" t="str">
        <f t="shared" si="64"/>
        <v>206697857</v>
      </c>
      <c r="C1154" s="523">
        <f t="shared" si="65"/>
        <v>45657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Дронамикс Кепитъл АД</v>
      </c>
      <c r="B1155" s="89" t="str">
        <f t="shared" si="64"/>
        <v>206697857</v>
      </c>
      <c r="C1155" s="523">
        <f t="shared" si="65"/>
        <v>45657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Дронамикс Кепитъл АД</v>
      </c>
      <c r="B1156" s="89" t="str">
        <f t="shared" si="64"/>
        <v>206697857</v>
      </c>
      <c r="C1156" s="523">
        <f t="shared" si="65"/>
        <v>45657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Дронамикс Кепитъл АД</v>
      </c>
      <c r="B1157" s="89" t="str">
        <f t="shared" si="64"/>
        <v>206697857</v>
      </c>
      <c r="C1157" s="523">
        <f t="shared" si="65"/>
        <v>45657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Дронамикс Кепитъл АД</v>
      </c>
      <c r="B1158" s="89" t="str">
        <f t="shared" si="64"/>
        <v>206697857</v>
      </c>
      <c r="C1158" s="523">
        <f t="shared" si="65"/>
        <v>45657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Дронамикс Кепитъл АД</v>
      </c>
      <c r="B1159" s="89" t="str">
        <f t="shared" si="64"/>
        <v>206697857</v>
      </c>
      <c r="C1159" s="523">
        <f t="shared" si="65"/>
        <v>45657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Дронамикс Кепитъл АД</v>
      </c>
      <c r="B1160" s="89" t="str">
        <f t="shared" si="64"/>
        <v>206697857</v>
      </c>
      <c r="C1160" s="523">
        <f t="shared" si="65"/>
        <v>45657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Дронамикс Кепитъл АД</v>
      </c>
      <c r="B1161" s="89" t="str">
        <f t="shared" si="64"/>
        <v>206697857</v>
      </c>
      <c r="C1161" s="523">
        <f t="shared" si="65"/>
        <v>45657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Дронамикс Кепитъл АД</v>
      </c>
      <c r="B1162" s="89" t="str">
        <f t="shared" si="64"/>
        <v>206697857</v>
      </c>
      <c r="C1162" s="523">
        <f t="shared" si="65"/>
        <v>45657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Дронамикс Кепитъл АД</v>
      </c>
      <c r="B1163" s="89" t="str">
        <f t="shared" si="64"/>
        <v>206697857</v>
      </c>
      <c r="C1163" s="523">
        <f t="shared" si="65"/>
        <v>45657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Дронамикс Кепитъл АД</v>
      </c>
      <c r="B1164" s="89" t="str">
        <f t="shared" si="64"/>
        <v>206697857</v>
      </c>
      <c r="C1164" s="523">
        <f t="shared" si="65"/>
        <v>45657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Дронамикс Кепитъл АД</v>
      </c>
      <c r="B1165" s="89" t="str">
        <f t="shared" si="64"/>
        <v>206697857</v>
      </c>
      <c r="C1165" s="523">
        <f t="shared" si="65"/>
        <v>45657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Дронамикс Кепитъл АД</v>
      </c>
      <c r="B1166" s="89" t="str">
        <f t="shared" si="64"/>
        <v>206697857</v>
      </c>
      <c r="C1166" s="523">
        <f t="shared" si="65"/>
        <v>45657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Дронамикс Кепитъл АД</v>
      </c>
      <c r="B1167" s="89" t="str">
        <f t="shared" si="64"/>
        <v>206697857</v>
      </c>
      <c r="C1167" s="523">
        <f t="shared" si="65"/>
        <v>45657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Дронамикс Кепитъл АД</v>
      </c>
      <c r="B1168" s="89" t="str">
        <f t="shared" ref="B1168:B1195" si="67">pdeBulstat</f>
        <v>206697857</v>
      </c>
      <c r="C1168" s="523">
        <f t="shared" ref="C1168:C1195" si="68">endDate</f>
        <v>45657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Дронамикс Кепитъл АД</v>
      </c>
      <c r="B1169" s="89" t="str">
        <f t="shared" si="67"/>
        <v>206697857</v>
      </c>
      <c r="C1169" s="523">
        <f t="shared" si="68"/>
        <v>45657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Дронамикс Кепитъл АД</v>
      </c>
      <c r="B1170" s="89" t="str">
        <f t="shared" si="67"/>
        <v>206697857</v>
      </c>
      <c r="C1170" s="523">
        <f t="shared" si="68"/>
        <v>45657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Дронамикс Кепитъл АД</v>
      </c>
      <c r="B1171" s="89" t="str">
        <f t="shared" si="67"/>
        <v>206697857</v>
      </c>
      <c r="C1171" s="523">
        <f t="shared" si="68"/>
        <v>45657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Дронамикс Кепитъл АД</v>
      </c>
      <c r="B1172" s="89" t="str">
        <f t="shared" si="67"/>
        <v>206697857</v>
      </c>
      <c r="C1172" s="523">
        <f t="shared" si="68"/>
        <v>45657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Дронамикс Кепитъл АД</v>
      </c>
      <c r="B1173" s="89" t="str">
        <f t="shared" si="67"/>
        <v>206697857</v>
      </c>
      <c r="C1173" s="523">
        <f t="shared" si="68"/>
        <v>45657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Дронамикс Кепитъл АД</v>
      </c>
      <c r="B1174" s="89" t="str">
        <f t="shared" si="67"/>
        <v>206697857</v>
      </c>
      <c r="C1174" s="523">
        <f t="shared" si="68"/>
        <v>45657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Дронамикс Кепитъл АД</v>
      </c>
      <c r="B1175" s="89" t="str">
        <f t="shared" si="67"/>
        <v>206697857</v>
      </c>
      <c r="C1175" s="523">
        <f t="shared" si="68"/>
        <v>45657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Дронамикс Кепитъл АД</v>
      </c>
      <c r="B1176" s="89" t="str">
        <f t="shared" si="67"/>
        <v>206697857</v>
      </c>
      <c r="C1176" s="523">
        <f t="shared" si="68"/>
        <v>45657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Дронамикс Кепитъл АД</v>
      </c>
      <c r="B1177" s="89" t="str">
        <f t="shared" si="67"/>
        <v>206697857</v>
      </c>
      <c r="C1177" s="523">
        <f t="shared" si="68"/>
        <v>45657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Дронамикс Кепитъл АД</v>
      </c>
      <c r="B1178" s="89" t="str">
        <f t="shared" si="67"/>
        <v>206697857</v>
      </c>
      <c r="C1178" s="523">
        <f t="shared" si="68"/>
        <v>45657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Дронамикс Кепитъл АД</v>
      </c>
      <c r="B1179" s="89" t="str">
        <f t="shared" si="67"/>
        <v>206697857</v>
      </c>
      <c r="C1179" s="523">
        <f t="shared" si="68"/>
        <v>45657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Дронамикс Кепитъл АД</v>
      </c>
      <c r="B1180" s="89" t="str">
        <f t="shared" si="67"/>
        <v>206697857</v>
      </c>
      <c r="C1180" s="523">
        <f t="shared" si="68"/>
        <v>45657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Дронамикс Кепитъл АД</v>
      </c>
      <c r="B1181" s="89" t="str">
        <f t="shared" si="67"/>
        <v>206697857</v>
      </c>
      <c r="C1181" s="523">
        <f t="shared" si="68"/>
        <v>45657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Дронамикс Кепитъл АД</v>
      </c>
      <c r="B1182" s="89" t="str">
        <f t="shared" si="67"/>
        <v>206697857</v>
      </c>
      <c r="C1182" s="523">
        <f t="shared" si="68"/>
        <v>45657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Дронамикс Кепитъл АД</v>
      </c>
      <c r="B1183" s="89" t="str">
        <f t="shared" si="67"/>
        <v>206697857</v>
      </c>
      <c r="C1183" s="523">
        <f t="shared" si="68"/>
        <v>45657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Дронамикс Кепитъл АД</v>
      </c>
      <c r="B1184" s="89" t="str">
        <f t="shared" si="67"/>
        <v>206697857</v>
      </c>
      <c r="C1184" s="523">
        <f t="shared" si="68"/>
        <v>45657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Дронамикс Кепитъл АД</v>
      </c>
      <c r="B1185" s="89" t="str">
        <f t="shared" si="67"/>
        <v>206697857</v>
      </c>
      <c r="C1185" s="523">
        <f t="shared" si="68"/>
        <v>45657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Дронамикс Кепитъл АД</v>
      </c>
      <c r="B1186" s="89" t="str">
        <f t="shared" si="67"/>
        <v>206697857</v>
      </c>
      <c r="C1186" s="523">
        <f t="shared" si="68"/>
        <v>45657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Дронамикс Кепитъл АД</v>
      </c>
      <c r="B1187" s="89" t="str">
        <f t="shared" si="67"/>
        <v>206697857</v>
      </c>
      <c r="C1187" s="523">
        <f t="shared" si="68"/>
        <v>45657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Дронамикс Кепитъл АД</v>
      </c>
      <c r="B1188" s="89" t="str">
        <f t="shared" si="67"/>
        <v>206697857</v>
      </c>
      <c r="C1188" s="523">
        <f t="shared" si="68"/>
        <v>45657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Дронамикс Кепитъл АД</v>
      </c>
      <c r="B1189" s="89" t="str">
        <f t="shared" si="67"/>
        <v>206697857</v>
      </c>
      <c r="C1189" s="523">
        <f t="shared" si="68"/>
        <v>45657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Дронамикс Кепитъл АД</v>
      </c>
      <c r="B1190" s="89" t="str">
        <f t="shared" si="67"/>
        <v>206697857</v>
      </c>
      <c r="C1190" s="523">
        <f t="shared" si="68"/>
        <v>45657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Дронамикс Кепитъл АД</v>
      </c>
      <c r="B1191" s="89" t="str">
        <f t="shared" si="67"/>
        <v>206697857</v>
      </c>
      <c r="C1191" s="523">
        <f t="shared" si="68"/>
        <v>45657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Дронамикс Кепитъл АД</v>
      </c>
      <c r="B1192" s="89" t="str">
        <f t="shared" si="67"/>
        <v>206697857</v>
      </c>
      <c r="C1192" s="523">
        <f t="shared" si="68"/>
        <v>45657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Дронамикс Кепитъл АД</v>
      </c>
      <c r="B1193" s="89" t="str">
        <f t="shared" si="67"/>
        <v>206697857</v>
      </c>
      <c r="C1193" s="523">
        <f t="shared" si="68"/>
        <v>45657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Дронамикс Кепитъл АД</v>
      </c>
      <c r="B1194" s="89" t="str">
        <f t="shared" si="67"/>
        <v>206697857</v>
      </c>
      <c r="C1194" s="523">
        <f t="shared" si="68"/>
        <v>45657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Дронамикс Кепитъл АД</v>
      </c>
      <c r="B1195" s="89" t="str">
        <f t="shared" si="67"/>
        <v>206697857</v>
      </c>
      <c r="C1195" s="523">
        <f t="shared" si="68"/>
        <v>45657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2"/>
      <c r="F1196" s="447" t="s">
        <v>877</v>
      </c>
    </row>
    <row r="1197" spans="1:8">
      <c r="A1197" s="89" t="str">
        <f t="shared" ref="A1197:A1228" si="69">pdeName</f>
        <v>Дронамикс Кепитъл АД</v>
      </c>
      <c r="B1197" s="89" t="str">
        <f t="shared" ref="B1197:B1228" si="70">pdeBulstat</f>
        <v>206697857</v>
      </c>
      <c r="C1197" s="523">
        <f t="shared" ref="C1197:C1228" si="71">endDate</f>
        <v>45657</v>
      </c>
      <c r="D1197" s="89" t="s">
        <v>763</v>
      </c>
      <c r="E1197" s="89">
        <v>1</v>
      </c>
      <c r="F1197" s="89" t="s">
        <v>762</v>
      </c>
      <c r="H1197" s="445">
        <f>'Справка 8'!C13</f>
        <v>0</v>
      </c>
    </row>
    <row r="1198" spans="1:8">
      <c r="A1198" s="89" t="str">
        <f t="shared" si="69"/>
        <v>Дронамикс Кепитъл АД</v>
      </c>
      <c r="B1198" s="89" t="str">
        <f t="shared" si="70"/>
        <v>206697857</v>
      </c>
      <c r="C1198" s="523">
        <f t="shared" si="71"/>
        <v>45657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Дронамикс Кепитъл АД</v>
      </c>
      <c r="B1199" s="89" t="str">
        <f t="shared" si="70"/>
        <v>206697857</v>
      </c>
      <c r="C1199" s="523">
        <f t="shared" si="71"/>
        <v>45657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Дронамикс Кепитъл АД</v>
      </c>
      <c r="B1200" s="89" t="str">
        <f t="shared" si="70"/>
        <v>206697857</v>
      </c>
      <c r="C1200" s="523">
        <f t="shared" si="71"/>
        <v>45657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Дронамикс Кепитъл АД</v>
      </c>
      <c r="B1201" s="89" t="str">
        <f t="shared" si="70"/>
        <v>206697857</v>
      </c>
      <c r="C1201" s="523">
        <f t="shared" si="71"/>
        <v>45657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Дронамикс Кепитъл АД</v>
      </c>
      <c r="B1202" s="89" t="str">
        <f t="shared" si="70"/>
        <v>206697857</v>
      </c>
      <c r="C1202" s="523">
        <f t="shared" si="71"/>
        <v>45657</v>
      </c>
      <c r="D1202" s="89" t="s">
        <v>770</v>
      </c>
      <c r="E1202" s="89">
        <v>1</v>
      </c>
      <c r="F1202" s="89" t="s">
        <v>761</v>
      </c>
      <c r="H1202" s="445">
        <f>'Справка 8'!C18</f>
        <v>0</v>
      </c>
    </row>
    <row r="1203" spans="1:8">
      <c r="A1203" s="89" t="str">
        <f t="shared" si="69"/>
        <v>Дронамикс Кепитъл АД</v>
      </c>
      <c r="B1203" s="89" t="str">
        <f t="shared" si="70"/>
        <v>206697857</v>
      </c>
      <c r="C1203" s="523">
        <f t="shared" si="71"/>
        <v>45657</v>
      </c>
      <c r="D1203" s="89" t="s">
        <v>772</v>
      </c>
      <c r="E1203" s="89">
        <v>1</v>
      </c>
      <c r="F1203" s="89" t="s">
        <v>762</v>
      </c>
      <c r="H1203" s="445">
        <f>'Справка 8'!C20</f>
        <v>0</v>
      </c>
    </row>
    <row r="1204" spans="1:8">
      <c r="A1204" s="89" t="str">
        <f t="shared" si="69"/>
        <v>Дронамикс Кепитъл АД</v>
      </c>
      <c r="B1204" s="89" t="str">
        <f t="shared" si="70"/>
        <v>206697857</v>
      </c>
      <c r="C1204" s="523">
        <f t="shared" si="71"/>
        <v>45657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Дронамикс Кепитъл АД</v>
      </c>
      <c r="B1205" s="89" t="str">
        <f t="shared" si="70"/>
        <v>206697857</v>
      </c>
      <c r="C1205" s="523">
        <f t="shared" si="71"/>
        <v>45657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Дронамикс Кепитъл АД</v>
      </c>
      <c r="B1206" s="89" t="str">
        <f t="shared" si="70"/>
        <v>206697857</v>
      </c>
      <c r="C1206" s="523">
        <f t="shared" si="71"/>
        <v>45657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Дронамикс Кепитъл АД</v>
      </c>
      <c r="B1207" s="89" t="str">
        <f t="shared" si="70"/>
        <v>206697857</v>
      </c>
      <c r="C1207" s="523">
        <f t="shared" si="71"/>
        <v>45657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Дронамикс Кепитъл АД</v>
      </c>
      <c r="B1208" s="89" t="str">
        <f t="shared" si="70"/>
        <v>206697857</v>
      </c>
      <c r="C1208" s="523">
        <f t="shared" si="71"/>
        <v>45657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Дронамикс Кепитъл АД</v>
      </c>
      <c r="B1209" s="89" t="str">
        <f t="shared" si="70"/>
        <v>206697857</v>
      </c>
      <c r="C1209" s="523">
        <f t="shared" si="71"/>
        <v>45657</v>
      </c>
      <c r="D1209" s="89" t="s">
        <v>784</v>
      </c>
      <c r="E1209" s="89">
        <v>1</v>
      </c>
      <c r="F1209" s="89" t="s">
        <v>783</v>
      </c>
      <c r="H1209" s="445">
        <f>'Справка 8'!C26</f>
        <v>0</v>
      </c>
    </row>
    <row r="1210" spans="1:8">
      <c r="A1210" s="89" t="str">
        <f t="shared" si="69"/>
        <v>Дронамикс Кепитъл АД</v>
      </c>
      <c r="B1210" s="89" t="str">
        <f t="shared" si="70"/>
        <v>206697857</v>
      </c>
      <c r="C1210" s="523">
        <f t="shared" si="71"/>
        <v>45657</v>
      </c>
      <c r="D1210" s="89" t="s">
        <v>786</v>
      </c>
      <c r="E1210" s="89">
        <v>1</v>
      </c>
      <c r="F1210" s="89" t="s">
        <v>771</v>
      </c>
      <c r="H1210" s="445">
        <f>'Справка 8'!C27</f>
        <v>0</v>
      </c>
    </row>
    <row r="1211" spans="1:8">
      <c r="A1211" s="89" t="str">
        <f t="shared" si="69"/>
        <v>Дронамикс Кепитъл АД</v>
      </c>
      <c r="B1211" s="89" t="str">
        <f t="shared" si="70"/>
        <v>206697857</v>
      </c>
      <c r="C1211" s="523">
        <f t="shared" si="71"/>
        <v>45657</v>
      </c>
      <c r="D1211" s="89" t="s">
        <v>763</v>
      </c>
      <c r="E1211" s="89">
        <v>2</v>
      </c>
      <c r="F1211" s="89" t="s">
        <v>762</v>
      </c>
      <c r="H1211" s="445">
        <f>'Справка 8'!D13</f>
        <v>5334082</v>
      </c>
    </row>
    <row r="1212" spans="1:8">
      <c r="A1212" s="89" t="str">
        <f t="shared" si="69"/>
        <v>Дронамикс Кепитъл АД</v>
      </c>
      <c r="B1212" s="89" t="str">
        <f t="shared" si="70"/>
        <v>206697857</v>
      </c>
      <c r="C1212" s="523">
        <f t="shared" si="71"/>
        <v>45657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Дронамикс Кепитъл АД</v>
      </c>
      <c r="B1213" s="89" t="str">
        <f t="shared" si="70"/>
        <v>206697857</v>
      </c>
      <c r="C1213" s="523">
        <f t="shared" si="71"/>
        <v>45657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Дронамикс Кепитъл АД</v>
      </c>
      <c r="B1214" s="89" t="str">
        <f t="shared" si="70"/>
        <v>206697857</v>
      </c>
      <c r="C1214" s="523">
        <f t="shared" si="71"/>
        <v>45657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Дронамикс Кепитъл АД</v>
      </c>
      <c r="B1215" s="89" t="str">
        <f t="shared" si="70"/>
        <v>206697857</v>
      </c>
      <c r="C1215" s="523">
        <f t="shared" si="71"/>
        <v>45657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Дронамикс Кепитъл АД</v>
      </c>
      <c r="B1216" s="89" t="str">
        <f t="shared" si="70"/>
        <v>206697857</v>
      </c>
      <c r="C1216" s="523">
        <f t="shared" si="71"/>
        <v>45657</v>
      </c>
      <c r="D1216" s="89" t="s">
        <v>770</v>
      </c>
      <c r="E1216" s="89">
        <v>2</v>
      </c>
      <c r="F1216" s="89" t="s">
        <v>761</v>
      </c>
      <c r="H1216" s="445">
        <f>'Справка 8'!D18</f>
        <v>5334082</v>
      </c>
    </row>
    <row r="1217" spans="1:8">
      <c r="A1217" s="89" t="str">
        <f t="shared" si="69"/>
        <v>Дронамикс Кепитъл АД</v>
      </c>
      <c r="B1217" s="89" t="str">
        <f t="shared" si="70"/>
        <v>206697857</v>
      </c>
      <c r="C1217" s="523">
        <f t="shared" si="71"/>
        <v>45657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Дронамикс Кепитъл АД</v>
      </c>
      <c r="B1218" s="89" t="str">
        <f t="shared" si="70"/>
        <v>206697857</v>
      </c>
      <c r="C1218" s="523">
        <f t="shared" si="71"/>
        <v>45657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Дронамикс Кепитъл АД</v>
      </c>
      <c r="B1219" s="89" t="str">
        <f t="shared" si="70"/>
        <v>206697857</v>
      </c>
      <c r="C1219" s="523">
        <f t="shared" si="71"/>
        <v>45657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Дронамикс Кепитъл АД</v>
      </c>
      <c r="B1220" s="89" t="str">
        <f t="shared" si="70"/>
        <v>206697857</v>
      </c>
      <c r="C1220" s="523">
        <f t="shared" si="71"/>
        <v>45657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Дронамикс Кепитъл АД</v>
      </c>
      <c r="B1221" s="89" t="str">
        <f t="shared" si="70"/>
        <v>206697857</v>
      </c>
      <c r="C1221" s="523">
        <f t="shared" si="71"/>
        <v>45657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Дронамикс Кепитъл АД</v>
      </c>
      <c r="B1222" s="89" t="str">
        <f t="shared" si="70"/>
        <v>206697857</v>
      </c>
      <c r="C1222" s="523">
        <f t="shared" si="71"/>
        <v>45657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Дронамикс Кепитъл АД</v>
      </c>
      <c r="B1223" s="89" t="str">
        <f t="shared" si="70"/>
        <v>206697857</v>
      </c>
      <c r="C1223" s="523">
        <f t="shared" si="71"/>
        <v>45657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Дронамикс Кепитъл АД</v>
      </c>
      <c r="B1224" s="89" t="str">
        <f t="shared" si="70"/>
        <v>206697857</v>
      </c>
      <c r="C1224" s="523">
        <f t="shared" si="71"/>
        <v>45657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Дронамикс Кепитъл АД</v>
      </c>
      <c r="B1225" s="89" t="str">
        <f t="shared" si="70"/>
        <v>206697857</v>
      </c>
      <c r="C1225" s="523">
        <f t="shared" si="71"/>
        <v>45657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Дронамикс Кепитъл АД</v>
      </c>
      <c r="B1226" s="89" t="str">
        <f t="shared" si="70"/>
        <v>206697857</v>
      </c>
      <c r="C1226" s="523">
        <f t="shared" si="71"/>
        <v>45657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Дронамикс Кепитъл АД</v>
      </c>
      <c r="B1227" s="89" t="str">
        <f t="shared" si="70"/>
        <v>206697857</v>
      </c>
      <c r="C1227" s="523">
        <f t="shared" si="71"/>
        <v>45657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Дронамикс Кепитъл АД</v>
      </c>
      <c r="B1228" s="89" t="str">
        <f t="shared" si="70"/>
        <v>206697857</v>
      </c>
      <c r="C1228" s="523">
        <f t="shared" si="71"/>
        <v>45657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Дронамикс Кепитъл АД</v>
      </c>
      <c r="B1229" s="89" t="str">
        <f t="shared" ref="B1229:B1260" si="73">pdeBulstat</f>
        <v>206697857</v>
      </c>
      <c r="C1229" s="523">
        <f t="shared" ref="C1229:C1260" si="74">endDate</f>
        <v>45657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Дронамикс Кепитъл АД</v>
      </c>
      <c r="B1230" s="89" t="str">
        <f t="shared" si="73"/>
        <v>206697857</v>
      </c>
      <c r="C1230" s="523">
        <f t="shared" si="74"/>
        <v>45657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Дронамикс Кепитъл АД</v>
      </c>
      <c r="B1231" s="89" t="str">
        <f t="shared" si="73"/>
        <v>206697857</v>
      </c>
      <c r="C1231" s="523">
        <f t="shared" si="74"/>
        <v>45657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Дронамикс Кепитъл АД</v>
      </c>
      <c r="B1232" s="89" t="str">
        <f t="shared" si="73"/>
        <v>206697857</v>
      </c>
      <c r="C1232" s="523">
        <f t="shared" si="74"/>
        <v>45657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Дронамикс Кепитъл АД</v>
      </c>
      <c r="B1233" s="89" t="str">
        <f t="shared" si="73"/>
        <v>206697857</v>
      </c>
      <c r="C1233" s="523">
        <f t="shared" si="74"/>
        <v>45657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Дронамикс Кепитъл АД</v>
      </c>
      <c r="B1234" s="89" t="str">
        <f t="shared" si="73"/>
        <v>206697857</v>
      </c>
      <c r="C1234" s="523">
        <f t="shared" si="74"/>
        <v>45657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Дронамикс Кепитъл АД</v>
      </c>
      <c r="B1235" s="89" t="str">
        <f t="shared" si="73"/>
        <v>206697857</v>
      </c>
      <c r="C1235" s="523">
        <f t="shared" si="74"/>
        <v>45657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Дронамикс Кепитъл АД</v>
      </c>
      <c r="B1236" s="89" t="str">
        <f t="shared" si="73"/>
        <v>206697857</v>
      </c>
      <c r="C1236" s="523">
        <f t="shared" si="74"/>
        <v>45657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Дронамикс Кепитъл АД</v>
      </c>
      <c r="B1237" s="89" t="str">
        <f t="shared" si="73"/>
        <v>206697857</v>
      </c>
      <c r="C1237" s="523">
        <f t="shared" si="74"/>
        <v>45657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Дронамикс Кепитъл АД</v>
      </c>
      <c r="B1238" s="89" t="str">
        <f t="shared" si="73"/>
        <v>206697857</v>
      </c>
      <c r="C1238" s="523">
        <f t="shared" si="74"/>
        <v>45657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Дронамикс Кепитъл АД</v>
      </c>
      <c r="B1239" s="89" t="str">
        <f t="shared" si="73"/>
        <v>206697857</v>
      </c>
      <c r="C1239" s="523">
        <f t="shared" si="74"/>
        <v>45657</v>
      </c>
      <c r="D1239" s="89" t="s">
        <v>763</v>
      </c>
      <c r="E1239" s="89">
        <v>4</v>
      </c>
      <c r="F1239" s="89" t="s">
        <v>762</v>
      </c>
      <c r="H1239" s="445">
        <f>'Справка 8'!F13</f>
        <v>5384081</v>
      </c>
    </row>
    <row r="1240" spans="1:8">
      <c r="A1240" s="89" t="str">
        <f t="shared" si="72"/>
        <v>Дронамикс Кепитъл АД</v>
      </c>
      <c r="B1240" s="89" t="str">
        <f t="shared" si="73"/>
        <v>206697857</v>
      </c>
      <c r="C1240" s="523">
        <f t="shared" si="74"/>
        <v>45657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Дронамикс Кепитъл АД</v>
      </c>
      <c r="B1241" s="89" t="str">
        <f t="shared" si="73"/>
        <v>206697857</v>
      </c>
      <c r="C1241" s="523">
        <f t="shared" si="74"/>
        <v>45657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Дронамикс Кепитъл АД</v>
      </c>
      <c r="B1242" s="89" t="str">
        <f t="shared" si="73"/>
        <v>206697857</v>
      </c>
      <c r="C1242" s="523">
        <f t="shared" si="74"/>
        <v>45657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Дронамикс Кепитъл АД</v>
      </c>
      <c r="B1243" s="89" t="str">
        <f t="shared" si="73"/>
        <v>206697857</v>
      </c>
      <c r="C1243" s="523">
        <f t="shared" si="74"/>
        <v>45657</v>
      </c>
      <c r="D1243" s="89" t="s">
        <v>769</v>
      </c>
      <c r="E1243" s="89">
        <v>4</v>
      </c>
      <c r="F1243" s="89" t="s">
        <v>79</v>
      </c>
      <c r="H1243" s="445">
        <f>'Справка 8'!F17</f>
        <v>0</v>
      </c>
    </row>
    <row r="1244" spans="1:8">
      <c r="A1244" s="89" t="str">
        <f t="shared" si="72"/>
        <v>Дронамикс Кепитъл АД</v>
      </c>
      <c r="B1244" s="89" t="str">
        <f t="shared" si="73"/>
        <v>206697857</v>
      </c>
      <c r="C1244" s="523">
        <f t="shared" si="74"/>
        <v>45657</v>
      </c>
      <c r="D1244" s="89" t="s">
        <v>770</v>
      </c>
      <c r="E1244" s="89">
        <v>4</v>
      </c>
      <c r="F1244" s="89" t="s">
        <v>761</v>
      </c>
      <c r="H1244" s="445">
        <f>'Справка 8'!F18</f>
        <v>5384081</v>
      </c>
    </row>
    <row r="1245" spans="1:8">
      <c r="A1245" s="89" t="str">
        <f t="shared" si="72"/>
        <v>Дронамикс Кепитъл АД</v>
      </c>
      <c r="B1245" s="89" t="str">
        <f t="shared" si="73"/>
        <v>206697857</v>
      </c>
      <c r="C1245" s="523">
        <f t="shared" si="74"/>
        <v>45657</v>
      </c>
      <c r="D1245" s="89" t="s">
        <v>772</v>
      </c>
      <c r="E1245" s="89">
        <v>4</v>
      </c>
      <c r="F1245" s="89" t="s">
        <v>762</v>
      </c>
      <c r="H1245" s="445">
        <f>'Справка 8'!F20</f>
        <v>0</v>
      </c>
    </row>
    <row r="1246" spans="1:8">
      <c r="A1246" s="89" t="str">
        <f t="shared" si="72"/>
        <v>Дронамикс Кепитъл АД</v>
      </c>
      <c r="B1246" s="89" t="str">
        <f t="shared" si="73"/>
        <v>206697857</v>
      </c>
      <c r="C1246" s="523">
        <f t="shared" si="74"/>
        <v>45657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Дронамикс Кепитъл АД</v>
      </c>
      <c r="B1247" s="89" t="str">
        <f t="shared" si="73"/>
        <v>206697857</v>
      </c>
      <c r="C1247" s="523">
        <f t="shared" si="74"/>
        <v>45657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Дронамикс Кепитъл АД</v>
      </c>
      <c r="B1248" s="89" t="str">
        <f t="shared" si="73"/>
        <v>206697857</v>
      </c>
      <c r="C1248" s="523">
        <f t="shared" si="74"/>
        <v>45657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Дронамикс Кепитъл АД</v>
      </c>
      <c r="B1249" s="89" t="str">
        <f t="shared" si="73"/>
        <v>206697857</v>
      </c>
      <c r="C1249" s="523">
        <f t="shared" si="74"/>
        <v>45657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Дронамикс Кепитъл АД</v>
      </c>
      <c r="B1250" s="89" t="str">
        <f t="shared" si="73"/>
        <v>206697857</v>
      </c>
      <c r="C1250" s="523">
        <f t="shared" si="74"/>
        <v>45657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Дронамикс Кепитъл АД</v>
      </c>
      <c r="B1251" s="89" t="str">
        <f t="shared" si="73"/>
        <v>206697857</v>
      </c>
      <c r="C1251" s="523">
        <f t="shared" si="74"/>
        <v>45657</v>
      </c>
      <c r="D1251" s="89" t="s">
        <v>784</v>
      </c>
      <c r="E1251" s="89">
        <v>4</v>
      </c>
      <c r="F1251" s="89" t="s">
        <v>783</v>
      </c>
      <c r="H1251" s="445">
        <f>'Справка 8'!F26</f>
        <v>0</v>
      </c>
    </row>
    <row r="1252" spans="1:8">
      <c r="A1252" s="89" t="str">
        <f t="shared" si="72"/>
        <v>Дронамикс Кепитъл АД</v>
      </c>
      <c r="B1252" s="89" t="str">
        <f t="shared" si="73"/>
        <v>206697857</v>
      </c>
      <c r="C1252" s="523">
        <f t="shared" si="74"/>
        <v>45657</v>
      </c>
      <c r="D1252" s="89" t="s">
        <v>786</v>
      </c>
      <c r="E1252" s="89">
        <v>4</v>
      </c>
      <c r="F1252" s="89" t="s">
        <v>771</v>
      </c>
      <c r="H1252" s="445">
        <f>'Справка 8'!F27</f>
        <v>0</v>
      </c>
    </row>
    <row r="1253" spans="1:8">
      <c r="A1253" s="89" t="str">
        <f t="shared" si="72"/>
        <v>Дронамикс Кепитъл АД</v>
      </c>
      <c r="B1253" s="89" t="str">
        <f t="shared" si="73"/>
        <v>206697857</v>
      </c>
      <c r="C1253" s="523">
        <f t="shared" si="74"/>
        <v>45657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Дронамикс Кепитъл АД</v>
      </c>
      <c r="B1254" s="89" t="str">
        <f t="shared" si="73"/>
        <v>206697857</v>
      </c>
      <c r="C1254" s="523">
        <f t="shared" si="74"/>
        <v>45657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Дронамикс Кепитъл АД</v>
      </c>
      <c r="B1255" s="89" t="str">
        <f t="shared" si="73"/>
        <v>206697857</v>
      </c>
      <c r="C1255" s="523">
        <f t="shared" si="74"/>
        <v>45657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Дронамикс Кепитъл АД</v>
      </c>
      <c r="B1256" s="89" t="str">
        <f t="shared" si="73"/>
        <v>206697857</v>
      </c>
      <c r="C1256" s="523">
        <f t="shared" si="74"/>
        <v>45657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Дронамикс Кепитъл АД</v>
      </c>
      <c r="B1257" s="89" t="str">
        <f t="shared" si="73"/>
        <v>206697857</v>
      </c>
      <c r="C1257" s="523">
        <f t="shared" si="74"/>
        <v>45657</v>
      </c>
      <c r="D1257" s="89" t="s">
        <v>769</v>
      </c>
      <c r="E1257" s="89">
        <v>5</v>
      </c>
      <c r="F1257" s="89" t="s">
        <v>79</v>
      </c>
      <c r="H1257" s="445">
        <f>'Справка 8'!G17</f>
        <v>0</v>
      </c>
    </row>
    <row r="1258" spans="1:8">
      <c r="A1258" s="89" t="str">
        <f t="shared" si="72"/>
        <v>Дронамикс Кепитъл АД</v>
      </c>
      <c r="B1258" s="89" t="str">
        <f t="shared" si="73"/>
        <v>206697857</v>
      </c>
      <c r="C1258" s="523">
        <f t="shared" si="74"/>
        <v>45657</v>
      </c>
      <c r="D1258" s="89" t="s">
        <v>770</v>
      </c>
      <c r="E1258" s="89">
        <v>5</v>
      </c>
      <c r="F1258" s="89" t="s">
        <v>761</v>
      </c>
      <c r="H1258" s="445">
        <f>'Справка 8'!G18</f>
        <v>0</v>
      </c>
    </row>
    <row r="1259" spans="1:8">
      <c r="A1259" s="89" t="str">
        <f t="shared" si="72"/>
        <v>Дронамикс Кепитъл АД</v>
      </c>
      <c r="B1259" s="89" t="str">
        <f t="shared" si="73"/>
        <v>206697857</v>
      </c>
      <c r="C1259" s="523">
        <f t="shared" si="74"/>
        <v>45657</v>
      </c>
      <c r="D1259" s="89" t="s">
        <v>772</v>
      </c>
      <c r="E1259" s="89">
        <v>5</v>
      </c>
      <c r="F1259" s="89" t="s">
        <v>762</v>
      </c>
      <c r="H1259" s="445">
        <f>'Справка 8'!G20</f>
        <v>0</v>
      </c>
    </row>
    <row r="1260" spans="1:8">
      <c r="A1260" s="89" t="str">
        <f t="shared" si="72"/>
        <v>Дронамикс Кепитъл АД</v>
      </c>
      <c r="B1260" s="89" t="str">
        <f t="shared" si="73"/>
        <v>206697857</v>
      </c>
      <c r="C1260" s="523">
        <f t="shared" si="74"/>
        <v>45657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Дронамикс Кепитъл АД</v>
      </c>
      <c r="B1261" s="89" t="str">
        <f t="shared" ref="B1261:B1294" si="76">pdeBulstat</f>
        <v>206697857</v>
      </c>
      <c r="C1261" s="523">
        <f t="shared" ref="C1261:C1294" si="77">endDate</f>
        <v>45657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Дронамикс Кепитъл АД</v>
      </c>
      <c r="B1262" s="89" t="str">
        <f t="shared" si="76"/>
        <v>206697857</v>
      </c>
      <c r="C1262" s="523">
        <f t="shared" si="77"/>
        <v>45657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Дронамикс Кепитъл АД</v>
      </c>
      <c r="B1263" s="89" t="str">
        <f t="shared" si="76"/>
        <v>206697857</v>
      </c>
      <c r="C1263" s="523">
        <f t="shared" si="77"/>
        <v>45657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Дронамикс Кепитъл АД</v>
      </c>
      <c r="B1264" s="89" t="str">
        <f t="shared" si="76"/>
        <v>206697857</v>
      </c>
      <c r="C1264" s="523">
        <f t="shared" si="77"/>
        <v>45657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Дронамикс Кепитъл АД</v>
      </c>
      <c r="B1265" s="89" t="str">
        <f t="shared" si="76"/>
        <v>206697857</v>
      </c>
      <c r="C1265" s="523">
        <f t="shared" si="77"/>
        <v>45657</v>
      </c>
      <c r="D1265" s="89" t="s">
        <v>784</v>
      </c>
      <c r="E1265" s="89">
        <v>5</v>
      </c>
      <c r="F1265" s="89" t="s">
        <v>783</v>
      </c>
      <c r="H1265" s="445">
        <f>'Справка 8'!G26</f>
        <v>0</v>
      </c>
    </row>
    <row r="1266" spans="1:8">
      <c r="A1266" s="89" t="str">
        <f t="shared" si="75"/>
        <v>Дронамикс Кепитъл АД</v>
      </c>
      <c r="B1266" s="89" t="str">
        <f t="shared" si="76"/>
        <v>206697857</v>
      </c>
      <c r="C1266" s="523">
        <f t="shared" si="77"/>
        <v>45657</v>
      </c>
      <c r="D1266" s="89" t="s">
        <v>786</v>
      </c>
      <c r="E1266" s="89">
        <v>5</v>
      </c>
      <c r="F1266" s="89" t="s">
        <v>771</v>
      </c>
      <c r="H1266" s="445">
        <f>'Справка 8'!G27</f>
        <v>0</v>
      </c>
    </row>
    <row r="1267" spans="1:8">
      <c r="A1267" s="89" t="str">
        <f t="shared" si="75"/>
        <v>Дронамикс Кепитъл АД</v>
      </c>
      <c r="B1267" s="89" t="str">
        <f t="shared" si="76"/>
        <v>206697857</v>
      </c>
      <c r="C1267" s="523">
        <f t="shared" si="77"/>
        <v>45657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Дронамикс Кепитъл АД</v>
      </c>
      <c r="B1268" s="89" t="str">
        <f t="shared" si="76"/>
        <v>206697857</v>
      </c>
      <c r="C1268" s="523">
        <f t="shared" si="77"/>
        <v>45657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Дронамикс Кепитъл АД</v>
      </c>
      <c r="B1269" s="89" t="str">
        <f t="shared" si="76"/>
        <v>206697857</v>
      </c>
      <c r="C1269" s="523">
        <f t="shared" si="77"/>
        <v>45657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Дронамикс Кепитъл АД</v>
      </c>
      <c r="B1270" s="89" t="str">
        <f t="shared" si="76"/>
        <v>206697857</v>
      </c>
      <c r="C1270" s="523">
        <f t="shared" si="77"/>
        <v>45657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Дронамикс Кепитъл АД</v>
      </c>
      <c r="B1271" s="89" t="str">
        <f t="shared" si="76"/>
        <v>206697857</v>
      </c>
      <c r="C1271" s="523">
        <f t="shared" si="77"/>
        <v>45657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Дронамикс Кепитъл АД</v>
      </c>
      <c r="B1272" s="89" t="str">
        <f t="shared" si="76"/>
        <v>206697857</v>
      </c>
      <c r="C1272" s="523">
        <f t="shared" si="77"/>
        <v>45657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Дронамикс Кепитъл АД</v>
      </c>
      <c r="B1273" s="89" t="str">
        <f t="shared" si="76"/>
        <v>206697857</v>
      </c>
      <c r="C1273" s="523">
        <f t="shared" si="77"/>
        <v>45657</v>
      </c>
      <c r="D1273" s="89" t="s">
        <v>772</v>
      </c>
      <c r="E1273" s="89">
        <v>6</v>
      </c>
      <c r="F1273" s="89" t="s">
        <v>762</v>
      </c>
      <c r="H1273" s="445">
        <f>'Справка 8'!H20</f>
        <v>0</v>
      </c>
    </row>
    <row r="1274" spans="1:8">
      <c r="A1274" s="89" t="str">
        <f t="shared" si="75"/>
        <v>Дронамикс Кепитъл АД</v>
      </c>
      <c r="B1274" s="89" t="str">
        <f t="shared" si="76"/>
        <v>206697857</v>
      </c>
      <c r="C1274" s="523">
        <f t="shared" si="77"/>
        <v>45657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Дронамикс Кепитъл АД</v>
      </c>
      <c r="B1275" s="89" t="str">
        <f t="shared" si="76"/>
        <v>206697857</v>
      </c>
      <c r="C1275" s="523">
        <f t="shared" si="77"/>
        <v>45657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Дронамикс Кепитъл АД</v>
      </c>
      <c r="B1276" s="89" t="str">
        <f t="shared" si="76"/>
        <v>206697857</v>
      </c>
      <c r="C1276" s="523">
        <f t="shared" si="77"/>
        <v>45657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Дронамикс Кепитъл АД</v>
      </c>
      <c r="B1277" s="89" t="str">
        <f t="shared" si="76"/>
        <v>206697857</v>
      </c>
      <c r="C1277" s="523">
        <f t="shared" si="77"/>
        <v>45657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Дронамикс Кепитъл АД</v>
      </c>
      <c r="B1278" s="89" t="str">
        <f t="shared" si="76"/>
        <v>206697857</v>
      </c>
      <c r="C1278" s="523">
        <f t="shared" si="77"/>
        <v>45657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Дронамикс Кепитъл АД</v>
      </c>
      <c r="B1279" s="89" t="str">
        <f t="shared" si="76"/>
        <v>206697857</v>
      </c>
      <c r="C1279" s="523">
        <f t="shared" si="77"/>
        <v>45657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Дронамикс Кепитъл АД</v>
      </c>
      <c r="B1280" s="89" t="str">
        <f t="shared" si="76"/>
        <v>206697857</v>
      </c>
      <c r="C1280" s="523">
        <f t="shared" si="77"/>
        <v>45657</v>
      </c>
      <c r="D1280" s="89" t="s">
        <v>786</v>
      </c>
      <c r="E1280" s="89">
        <v>6</v>
      </c>
      <c r="F1280" s="89" t="s">
        <v>771</v>
      </c>
      <c r="H1280" s="445">
        <f>'Справка 8'!H27</f>
        <v>0</v>
      </c>
    </row>
    <row r="1281" spans="1:8">
      <c r="A1281" s="89" t="str">
        <f t="shared" si="75"/>
        <v>Дронамикс Кепитъл АД</v>
      </c>
      <c r="B1281" s="89" t="str">
        <f t="shared" si="76"/>
        <v>206697857</v>
      </c>
      <c r="C1281" s="523">
        <f t="shared" si="77"/>
        <v>45657</v>
      </c>
      <c r="D1281" s="89" t="s">
        <v>763</v>
      </c>
      <c r="E1281" s="89">
        <v>7</v>
      </c>
      <c r="F1281" s="89" t="s">
        <v>762</v>
      </c>
      <c r="H1281" s="445">
        <f>'Справка 8'!I13</f>
        <v>5384081</v>
      </c>
    </row>
    <row r="1282" spans="1:8">
      <c r="A1282" s="89" t="str">
        <f t="shared" si="75"/>
        <v>Дронамикс Кепитъл АД</v>
      </c>
      <c r="B1282" s="89" t="str">
        <f t="shared" si="76"/>
        <v>206697857</v>
      </c>
      <c r="C1282" s="523">
        <f t="shared" si="77"/>
        <v>45657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Дронамикс Кепитъл АД</v>
      </c>
      <c r="B1283" s="89" t="str">
        <f t="shared" si="76"/>
        <v>206697857</v>
      </c>
      <c r="C1283" s="523">
        <f t="shared" si="77"/>
        <v>45657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Дронамикс Кепитъл АД</v>
      </c>
      <c r="B1284" s="89" t="str">
        <f t="shared" si="76"/>
        <v>206697857</v>
      </c>
      <c r="C1284" s="523">
        <f t="shared" si="77"/>
        <v>45657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Дронамикс Кепитъл АД</v>
      </c>
      <c r="B1285" s="89" t="str">
        <f t="shared" si="76"/>
        <v>206697857</v>
      </c>
      <c r="C1285" s="523">
        <f t="shared" si="77"/>
        <v>45657</v>
      </c>
      <c r="D1285" s="89" t="s">
        <v>769</v>
      </c>
      <c r="E1285" s="89">
        <v>7</v>
      </c>
      <c r="F1285" s="89" t="s">
        <v>79</v>
      </c>
      <c r="H1285" s="445">
        <f>'Справка 8'!I17</f>
        <v>0</v>
      </c>
    </row>
    <row r="1286" spans="1:8">
      <c r="A1286" s="89" t="str">
        <f t="shared" si="75"/>
        <v>Дронамикс Кепитъл АД</v>
      </c>
      <c r="B1286" s="89" t="str">
        <f t="shared" si="76"/>
        <v>206697857</v>
      </c>
      <c r="C1286" s="523">
        <f t="shared" si="77"/>
        <v>45657</v>
      </c>
      <c r="D1286" s="89" t="s">
        <v>770</v>
      </c>
      <c r="E1286" s="89">
        <v>7</v>
      </c>
      <c r="F1286" s="89" t="s">
        <v>761</v>
      </c>
      <c r="H1286" s="445">
        <f>'Справка 8'!I18</f>
        <v>5384081</v>
      </c>
    </row>
    <row r="1287" spans="1:8">
      <c r="A1287" s="89" t="str">
        <f t="shared" si="75"/>
        <v>Дронамикс Кепитъл АД</v>
      </c>
      <c r="B1287" s="89" t="str">
        <f t="shared" si="76"/>
        <v>206697857</v>
      </c>
      <c r="C1287" s="523">
        <f t="shared" si="77"/>
        <v>45657</v>
      </c>
      <c r="D1287" s="89" t="s">
        <v>772</v>
      </c>
      <c r="E1287" s="89">
        <v>7</v>
      </c>
      <c r="F1287" s="89" t="s">
        <v>762</v>
      </c>
      <c r="H1287" s="445">
        <f>'Справка 8'!I20</f>
        <v>0</v>
      </c>
    </row>
    <row r="1288" spans="1:8">
      <c r="A1288" s="89" t="str">
        <f t="shared" si="75"/>
        <v>Дронамикс Кепитъл АД</v>
      </c>
      <c r="B1288" s="89" t="str">
        <f t="shared" si="76"/>
        <v>206697857</v>
      </c>
      <c r="C1288" s="523">
        <f t="shared" si="77"/>
        <v>45657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Дронамикс Кепитъл АД</v>
      </c>
      <c r="B1289" s="89" t="str">
        <f t="shared" si="76"/>
        <v>206697857</v>
      </c>
      <c r="C1289" s="523">
        <f t="shared" si="77"/>
        <v>45657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Дронамикс Кепитъл АД</v>
      </c>
      <c r="B1290" s="89" t="str">
        <f t="shared" si="76"/>
        <v>206697857</v>
      </c>
      <c r="C1290" s="523">
        <f t="shared" si="77"/>
        <v>45657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Дронамикс Кепитъл АД</v>
      </c>
      <c r="B1291" s="89" t="str">
        <f t="shared" si="76"/>
        <v>206697857</v>
      </c>
      <c r="C1291" s="523">
        <f t="shared" si="77"/>
        <v>45657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Дронамикс Кепитъл АД</v>
      </c>
      <c r="B1292" s="89" t="str">
        <f t="shared" si="76"/>
        <v>206697857</v>
      </c>
      <c r="C1292" s="523">
        <f t="shared" si="77"/>
        <v>45657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Дронамикс Кепитъл АД</v>
      </c>
      <c r="B1293" s="89" t="str">
        <f t="shared" si="76"/>
        <v>206697857</v>
      </c>
      <c r="C1293" s="523">
        <f t="shared" si="77"/>
        <v>45657</v>
      </c>
      <c r="D1293" s="89" t="s">
        <v>784</v>
      </c>
      <c r="E1293" s="89">
        <v>7</v>
      </c>
      <c r="F1293" s="89" t="s">
        <v>783</v>
      </c>
      <c r="H1293" s="445">
        <f>'Справка 8'!I26</f>
        <v>0</v>
      </c>
    </row>
    <row r="1294" spans="1:8">
      <c r="A1294" s="89" t="str">
        <f t="shared" si="75"/>
        <v>Дронамикс Кепитъл АД</v>
      </c>
      <c r="B1294" s="89" t="str">
        <f t="shared" si="76"/>
        <v>206697857</v>
      </c>
      <c r="C1294" s="523">
        <f t="shared" si="77"/>
        <v>45657</v>
      </c>
      <c r="D1294" s="89" t="s">
        <v>786</v>
      </c>
      <c r="E1294" s="89">
        <v>7</v>
      </c>
      <c r="F1294" s="89" t="s">
        <v>771</v>
      </c>
      <c r="H1294" s="445">
        <f>'Справка 8'!I27</f>
        <v>0</v>
      </c>
    </row>
    <row r="1295" spans="1:8" s="444" customFormat="1">
      <c r="C1295" s="522"/>
      <c r="F1295" s="447" t="s">
        <v>878</v>
      </c>
    </row>
    <row r="1296" spans="1:8">
      <c r="A1296" s="89" t="str">
        <f t="shared" ref="A1296:A1335" si="78">pdeName</f>
        <v>Дронамикс Кепитъл АД</v>
      </c>
      <c r="B1296" s="89" t="str">
        <f t="shared" ref="B1296:B1335" si="79">pdeBulstat</f>
        <v>206697857</v>
      </c>
      <c r="C1296" s="523">
        <f t="shared" ref="C1296:C1335" si="80">endDate</f>
        <v>45657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Дронамикс Кепитъл АД</v>
      </c>
      <c r="B1297" s="89" t="str">
        <f t="shared" si="79"/>
        <v>206697857</v>
      </c>
      <c r="C1297" s="523">
        <f t="shared" si="80"/>
        <v>45657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Дронамикс Кепитъл АД</v>
      </c>
      <c r="B1298" s="89" t="str">
        <f t="shared" si="79"/>
        <v>206697857</v>
      </c>
      <c r="C1298" s="523">
        <f t="shared" si="80"/>
        <v>45657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Дронамикс Кепитъл АД</v>
      </c>
      <c r="B1299" s="89" t="str">
        <f t="shared" si="79"/>
        <v>206697857</v>
      </c>
      <c r="C1299" s="523">
        <f t="shared" si="80"/>
        <v>45657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Дронамикс Кепитъл АД</v>
      </c>
      <c r="B1300" s="89" t="str">
        <f t="shared" si="79"/>
        <v>206697857</v>
      </c>
      <c r="C1300" s="523">
        <f t="shared" si="80"/>
        <v>45657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Дронамикс Кепитъл АД</v>
      </c>
      <c r="B1301" s="89" t="str">
        <f t="shared" si="79"/>
        <v>206697857</v>
      </c>
      <c r="C1301" s="523">
        <f t="shared" si="80"/>
        <v>45657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Дронамикс Кепитъл АД</v>
      </c>
      <c r="B1302" s="89" t="str">
        <f t="shared" si="79"/>
        <v>206697857</v>
      </c>
      <c r="C1302" s="523">
        <f t="shared" si="80"/>
        <v>45657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Дронамикс Кепитъл АД</v>
      </c>
      <c r="B1303" s="89" t="str">
        <f t="shared" si="79"/>
        <v>206697857</v>
      </c>
      <c r="C1303" s="523">
        <f t="shared" si="80"/>
        <v>45657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Дронамикс Кепитъл АД</v>
      </c>
      <c r="B1304" s="89" t="str">
        <f t="shared" si="79"/>
        <v>206697857</v>
      </c>
      <c r="C1304" s="523">
        <f t="shared" si="80"/>
        <v>45657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Дронамикс Кепитъл АД</v>
      </c>
      <c r="B1305" s="89" t="str">
        <f t="shared" si="79"/>
        <v>206697857</v>
      </c>
      <c r="C1305" s="523">
        <f t="shared" si="80"/>
        <v>45657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Дронамикс Кепитъл АД</v>
      </c>
      <c r="B1306" s="89" t="str">
        <f t="shared" si="79"/>
        <v>206697857</v>
      </c>
      <c r="C1306" s="523">
        <f t="shared" si="80"/>
        <v>45657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Дронамикс Кепитъл АД</v>
      </c>
      <c r="B1307" s="89" t="str">
        <f t="shared" si="79"/>
        <v>206697857</v>
      </c>
      <c r="C1307" s="523">
        <f t="shared" si="80"/>
        <v>45657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Дронамикс Кепитъл АД</v>
      </c>
      <c r="B1308" s="89" t="str">
        <f t="shared" si="79"/>
        <v>206697857</v>
      </c>
      <c r="C1308" s="523">
        <f t="shared" si="80"/>
        <v>45657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Дронамикс Кепитъл АД</v>
      </c>
      <c r="B1309" s="89" t="str">
        <f t="shared" si="79"/>
        <v>206697857</v>
      </c>
      <c r="C1309" s="523">
        <f t="shared" si="80"/>
        <v>45657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Дронамикс Кепитъл АД</v>
      </c>
      <c r="B1310" s="89" t="str">
        <f t="shared" si="79"/>
        <v>206697857</v>
      </c>
      <c r="C1310" s="523">
        <f t="shared" si="80"/>
        <v>45657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Дронамикс Кепитъл АД</v>
      </c>
      <c r="B1311" s="89" t="str">
        <f t="shared" si="79"/>
        <v>206697857</v>
      </c>
      <c r="C1311" s="523">
        <f t="shared" si="80"/>
        <v>45657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Дронамикс Кепитъл АД</v>
      </c>
      <c r="B1312" s="89" t="str">
        <f t="shared" si="79"/>
        <v>206697857</v>
      </c>
      <c r="C1312" s="523">
        <f t="shared" si="80"/>
        <v>45657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Дронамикс Кепитъл АД</v>
      </c>
      <c r="B1313" s="89" t="str">
        <f t="shared" si="79"/>
        <v>206697857</v>
      </c>
      <c r="C1313" s="523">
        <f t="shared" si="80"/>
        <v>45657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Дронамикс Кепитъл АД</v>
      </c>
      <c r="B1314" s="89" t="str">
        <f t="shared" si="79"/>
        <v>206697857</v>
      </c>
      <c r="C1314" s="523">
        <f t="shared" si="80"/>
        <v>45657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Дронамикс Кепитъл АД</v>
      </c>
      <c r="B1315" s="89" t="str">
        <f t="shared" si="79"/>
        <v>206697857</v>
      </c>
      <c r="C1315" s="523">
        <f t="shared" si="80"/>
        <v>45657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Дронамикс Кепитъл АД</v>
      </c>
      <c r="B1316" s="89" t="str">
        <f t="shared" si="79"/>
        <v>206697857</v>
      </c>
      <c r="C1316" s="523">
        <f t="shared" si="80"/>
        <v>45657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Дронамикс Кепитъл АД</v>
      </c>
      <c r="B1317" s="89" t="str">
        <f t="shared" si="79"/>
        <v>206697857</v>
      </c>
      <c r="C1317" s="523">
        <f t="shared" si="80"/>
        <v>45657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Дронамикс Кепитъл АД</v>
      </c>
      <c r="B1318" s="89" t="str">
        <f t="shared" si="79"/>
        <v>206697857</v>
      </c>
      <c r="C1318" s="523">
        <f t="shared" si="80"/>
        <v>45657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Дронамикс Кепитъл АД</v>
      </c>
      <c r="B1319" s="89" t="str">
        <f t="shared" si="79"/>
        <v>206697857</v>
      </c>
      <c r="C1319" s="523">
        <f t="shared" si="80"/>
        <v>45657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Дронамикс Кепитъл АД</v>
      </c>
      <c r="B1320" s="89" t="str">
        <f t="shared" si="79"/>
        <v>206697857</v>
      </c>
      <c r="C1320" s="523">
        <f t="shared" si="80"/>
        <v>45657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Дронамикс Кепитъл АД</v>
      </c>
      <c r="B1321" s="89" t="str">
        <f t="shared" si="79"/>
        <v>206697857</v>
      </c>
      <c r="C1321" s="523">
        <f t="shared" si="80"/>
        <v>45657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Дронамикс Кепитъл АД</v>
      </c>
      <c r="B1322" s="89" t="str">
        <f t="shared" si="79"/>
        <v>206697857</v>
      </c>
      <c r="C1322" s="523">
        <f t="shared" si="80"/>
        <v>45657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Дронамикс Кепитъл АД</v>
      </c>
      <c r="B1323" s="89" t="str">
        <f t="shared" si="79"/>
        <v>206697857</v>
      </c>
      <c r="C1323" s="523">
        <f t="shared" si="80"/>
        <v>45657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Дронамикс Кепитъл АД</v>
      </c>
      <c r="B1324" s="89" t="str">
        <f t="shared" si="79"/>
        <v>206697857</v>
      </c>
      <c r="C1324" s="523">
        <f t="shared" si="80"/>
        <v>45657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Дронамикс Кепитъл АД</v>
      </c>
      <c r="B1325" s="89" t="str">
        <f t="shared" si="79"/>
        <v>206697857</v>
      </c>
      <c r="C1325" s="523">
        <f t="shared" si="80"/>
        <v>45657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Дронамикс Кепитъл АД</v>
      </c>
      <c r="B1326" s="89" t="str">
        <f t="shared" si="79"/>
        <v>206697857</v>
      </c>
      <c r="C1326" s="523">
        <f t="shared" si="80"/>
        <v>45657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Дронамикс Кепитъл АД</v>
      </c>
      <c r="B1327" s="89" t="str">
        <f t="shared" si="79"/>
        <v>206697857</v>
      </c>
      <c r="C1327" s="523">
        <f t="shared" si="80"/>
        <v>45657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Дронамикс Кепитъл АД</v>
      </c>
      <c r="B1328" s="89" t="str">
        <f t="shared" si="79"/>
        <v>206697857</v>
      </c>
      <c r="C1328" s="523">
        <f t="shared" si="80"/>
        <v>45657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Дронамикс Кепитъл АД</v>
      </c>
      <c r="B1329" s="89" t="str">
        <f t="shared" si="79"/>
        <v>206697857</v>
      </c>
      <c r="C1329" s="523">
        <f t="shared" si="80"/>
        <v>45657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Дронамикс Кепитъл АД</v>
      </c>
      <c r="B1330" s="89" t="str">
        <f t="shared" si="79"/>
        <v>206697857</v>
      </c>
      <c r="C1330" s="523">
        <f t="shared" si="80"/>
        <v>45657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Дронамикс Кепитъл АД</v>
      </c>
      <c r="B1331" s="89" t="str">
        <f t="shared" si="79"/>
        <v>206697857</v>
      </c>
      <c r="C1331" s="523">
        <f t="shared" si="80"/>
        <v>45657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Дронамикс Кепитъл АД</v>
      </c>
      <c r="B1332" s="89" t="str">
        <f t="shared" si="79"/>
        <v>206697857</v>
      </c>
      <c r="C1332" s="523">
        <f t="shared" si="80"/>
        <v>45657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Дронамикс Кепитъл АД</v>
      </c>
      <c r="B1333" s="89" t="str">
        <f t="shared" si="79"/>
        <v>206697857</v>
      </c>
      <c r="C1333" s="523">
        <f t="shared" si="80"/>
        <v>45657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Дронамикс Кепитъл АД</v>
      </c>
      <c r="B1334" s="89" t="str">
        <f t="shared" si="79"/>
        <v>206697857</v>
      </c>
      <c r="C1334" s="523">
        <f t="shared" si="80"/>
        <v>45657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Дронамикс Кепитъл АД</v>
      </c>
      <c r="B1335" s="89" t="str">
        <f t="shared" si="79"/>
        <v>206697857</v>
      </c>
      <c r="C1335" s="523">
        <f t="shared" si="80"/>
        <v>45657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983</v>
      </c>
    </row>
    <row r="6" spans="1:1">
      <c r="A6" t="s">
        <v>967</v>
      </c>
    </row>
    <row r="7" spans="1:1">
      <c r="A7" t="s">
        <v>984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982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36</vt:i4>
      </vt:variant>
    </vt:vector>
  </HeadingPairs>
  <TitlesOfParts>
    <vt:vector size="49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VEDA Accounting</cp:lastModifiedBy>
  <cp:lastPrinted>2016-09-14T10:20:26Z</cp:lastPrinted>
  <dcterms:created xsi:type="dcterms:W3CDTF">2006-09-16T00:00:00Z</dcterms:created>
  <dcterms:modified xsi:type="dcterms:W3CDTF">2025-02-25T10:17:11Z</dcterms:modified>
</cp:coreProperties>
</file>